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65446" windowWidth="15540" windowHeight="11670" tabRatio="661" activeTab="1"/>
  </bookViews>
  <sheets>
    <sheet name="9.1 Fact. Total" sheetId="1" r:id="rId1"/>
    <sheet name="9.2.  Generadoras" sheetId="2" r:id="rId2"/>
    <sheet name="9.3 Transmisión" sheetId="3" r:id="rId3"/>
    <sheet name="9.4 Distribuidoras" sheetId="4" r:id="rId4"/>
  </sheets>
  <externalReferences>
    <externalReference r:id="rId7"/>
    <externalReference r:id="rId8"/>
  </externalReferences>
  <definedNames>
    <definedName name="AMAZONAS">#REF!</definedName>
    <definedName name="ANCASH">#REF!</definedName>
    <definedName name="APURIMAC">#REF!</definedName>
    <definedName name="_xlnm.Print_Area" localSheetId="0">'9.1 Fact. Total'!$A$1:$J$75</definedName>
    <definedName name="_xlnm.Print_Area" localSheetId="1">'9.2.  Generadoras'!$A$1:$T$91</definedName>
    <definedName name="_xlnm.Print_Area" localSheetId="2">'9.3 Transmisión'!$A$1:$L$73</definedName>
    <definedName name="_xlnm.Print_Area" localSheetId="3">'9.4 Distribuidoras'!$A$1:$P$69</definedName>
    <definedName name="AREQUIPA">#REF!</definedName>
    <definedName name="AYACUCHO">'[1]X_DEPA'!#REF!</definedName>
    <definedName name="CAJAMARCA">#REF!</definedName>
    <definedName name="CUSCO">#REF!</definedName>
    <definedName name="ESTADO">#REF!</definedName>
    <definedName name="HUANCAVELICA">#REF!</definedName>
    <definedName name="HUANUCO">#REF!</definedName>
    <definedName name="ICA">#REF!</definedName>
    <definedName name="JUNIN">#REF!</definedName>
    <definedName name="LA_LIBERTAD">#REF!</definedName>
    <definedName name="LAMBAYEQUE">#REF!</definedName>
    <definedName name="LIMA">#REF!</definedName>
    <definedName name="LIMA_I">'[1]X_DEPA'!#REF!</definedName>
    <definedName name="LIMA_II">'[1]X_DEPA'!#REF!</definedName>
    <definedName name="LORETO">#REF!</definedName>
    <definedName name="MADRE_DIOS">#REF!</definedName>
    <definedName name="MOQUEGUA">#REF!</definedName>
    <definedName name="PARTICIP" localSheetId="2">'9.3 Transmisión'!$A$1:$L$42</definedName>
    <definedName name="PARTICIP">#REF!</definedName>
    <definedName name="PASCO">#REF!</definedName>
    <definedName name="PIURA">#REF!</definedName>
    <definedName name="PIURA_I">'[1]X_DEPA'!#REF!</definedName>
    <definedName name="PRINCIPALES" localSheetId="2">'9.3 Transmisión'!#REF!</definedName>
    <definedName name="PRINCIPALES">#REF!</definedName>
    <definedName name="PUNO">#REF!</definedName>
    <definedName name="SAN_MARTIN">#REF!</definedName>
    <definedName name="TACNA">#REF!</definedName>
    <definedName name="TOTAL">#REF!</definedName>
    <definedName name="TUMBES">#REF!</definedName>
    <definedName name="UCAYALI">#REF!</definedName>
  </definedNames>
  <calcPr fullCalcOnLoad="1"/>
</workbook>
</file>

<file path=xl/sharedStrings.xml><?xml version="1.0" encoding="utf-8"?>
<sst xmlns="http://schemas.openxmlformats.org/spreadsheetml/2006/main" count="312" uniqueCount="158">
  <si>
    <t>Electroperú S.A.</t>
  </si>
  <si>
    <t>Hidráulica</t>
  </si>
  <si>
    <t>Térmica</t>
  </si>
  <si>
    <t>Total</t>
  </si>
  <si>
    <t>Estatal</t>
  </si>
  <si>
    <t>Privada</t>
  </si>
  <si>
    <t>N°</t>
  </si>
  <si>
    <t>Particp.</t>
  </si>
  <si>
    <t>POTENCIA</t>
  </si>
  <si>
    <t>PRODUCCION</t>
  </si>
  <si>
    <t>ESTATAL</t>
  </si>
  <si>
    <t>Empresa de Generación Eléctrica de Arequipa S.A.</t>
  </si>
  <si>
    <t>Empresa de Generación Eléctrica San Gabán S.A.</t>
  </si>
  <si>
    <t>Empresa de Generación Eléctrica Machupicchu S.A.</t>
  </si>
  <si>
    <t>Empresa de Generación Eléctrica del Sur S.A.</t>
  </si>
  <si>
    <t>Shougang Generación Eléctrica S.A.A.</t>
  </si>
  <si>
    <t>Nombre de la empresa</t>
  </si>
  <si>
    <t>PRIVADA</t>
  </si>
  <si>
    <t>( * ) : Empresa privatizada</t>
  </si>
  <si>
    <t>Total empresas  estatales y privadas</t>
  </si>
  <si>
    <t>Distribución</t>
  </si>
  <si>
    <t>Generación</t>
  </si>
  <si>
    <t>Transmisión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</si>
  <si>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</si>
  <si>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</si>
  <si>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</si>
  <si>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</si>
  <si>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</si>
  <si>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</si>
  <si>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</si>
  <si>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</si>
  <si>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</si>
  <si>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</si>
  <si>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Set</t>
  </si>
  <si>
    <t>Tipo de empresa</t>
  </si>
  <si>
    <t>Generadoras</t>
  </si>
  <si>
    <t>Transmisoras</t>
  </si>
  <si>
    <t>Distribuidoras</t>
  </si>
  <si>
    <t xml:space="preserve">miles US $ </t>
  </si>
  <si>
    <t>(millones US $)</t>
  </si>
  <si>
    <t xml:space="preserve">Facturación total </t>
  </si>
  <si>
    <t>Energía del Sur S.A.</t>
  </si>
  <si>
    <t>Generación Eléctrica Atocongo S.A.</t>
  </si>
  <si>
    <t>Sindicato Energético S.A.</t>
  </si>
  <si>
    <t>Eléctrica Santa Rosa S.A.C.</t>
  </si>
  <si>
    <t>Dic</t>
  </si>
  <si>
    <t>9.1.   PARTICIPACIÓN DE LAS EMPRESAS DEL MERCADO ELÉCTRICO SEGÚN SU FACTURACIÓN TOTAL</t>
  </si>
  <si>
    <t>Central Hidroeléctrica de Langui S.A.</t>
  </si>
  <si>
    <t>Generadora de Energía del Perú S.A.</t>
  </si>
  <si>
    <t xml:space="preserve">Agro Industrial Paramonga S.A.A. </t>
  </si>
  <si>
    <t xml:space="preserve">Chinango S.A.C. </t>
  </si>
  <si>
    <t>Compañía Eléctrica El Platanal S.A.</t>
  </si>
  <si>
    <t>Hidroeeléctrica Santa Cruz S.A.C.</t>
  </si>
  <si>
    <t>Kallpa Generación S.A.</t>
  </si>
  <si>
    <t>Maja Energía S.A.C.</t>
  </si>
  <si>
    <t>Sociedad Minera Corona S.A.</t>
  </si>
  <si>
    <t>Duke Energy Egenor S en C por A.*</t>
  </si>
  <si>
    <t>Empresa Eléctrica de Piura S.A.*</t>
  </si>
  <si>
    <r>
      <t>1</t>
    </r>
    <r>
      <rPr>
        <sz val="8"/>
        <rFont val="Arial"/>
        <family val="2"/>
      </rPr>
      <t xml:space="preserve"> Inició sus operaciones en Marzo del 2010, habiendo absorbido las centrales de Electroandes.</t>
    </r>
  </si>
  <si>
    <t>Bionergía del Chira S.A.</t>
  </si>
  <si>
    <t>SDF Energía S.A.C.</t>
  </si>
  <si>
    <t>Edegel S.A.A.*</t>
  </si>
  <si>
    <t>Termoselva S.R.L.</t>
  </si>
  <si>
    <t>Aguas y Energía Perú S.A.</t>
  </si>
  <si>
    <t>Petramas S.A.C.</t>
  </si>
  <si>
    <t xml:space="preserve"> </t>
  </si>
  <si>
    <t>Longitud de linea (km) por nivel de tensión</t>
  </si>
  <si>
    <t>220 kV</t>
  </si>
  <si>
    <t>138 kV</t>
  </si>
  <si>
    <t>miles US $</t>
  </si>
  <si>
    <t>Red de Energía del Perú S.A.</t>
  </si>
  <si>
    <t>Consorcio Transmantaro S.A.</t>
  </si>
  <si>
    <t>Red Eléctrica del Sur S.A.</t>
  </si>
  <si>
    <t>Interconección Eléctrica ISA Perú S.A.</t>
  </si>
  <si>
    <t>Eteselva S.R.L.</t>
  </si>
  <si>
    <t>Abengoa Transmisión Norte S.A.</t>
  </si>
  <si>
    <t>Etenorte S.R.L.</t>
  </si>
  <si>
    <t>Consorcio Energético Huancavelica S.A.</t>
  </si>
  <si>
    <t>LONGITUD</t>
  </si>
  <si>
    <t>EMP. PRIVADA</t>
  </si>
  <si>
    <t>TRANSMANTARO</t>
  </si>
  <si>
    <t>REDESUR</t>
  </si>
  <si>
    <t>ETESELVA</t>
  </si>
  <si>
    <t>ABENGOA NORTE</t>
  </si>
  <si>
    <t>ETENORTE</t>
  </si>
  <si>
    <t>CONENHUA</t>
  </si>
  <si>
    <t>total</t>
  </si>
  <si>
    <t>Mercado regulado</t>
  </si>
  <si>
    <t>Mercado libre</t>
  </si>
  <si>
    <t>Electronorte Medio S.A. - Hidrandina</t>
  </si>
  <si>
    <t>Electrocentro S.A.</t>
  </si>
  <si>
    <t>Electronoroeste S.A.</t>
  </si>
  <si>
    <t>Electro Sur Este S.A.A.</t>
  </si>
  <si>
    <t>Electronorte S.A.</t>
  </si>
  <si>
    <t>Sociedad Eléctrica del Sur Oeste S.A.</t>
  </si>
  <si>
    <t>Electro Oriente S.A.</t>
  </si>
  <si>
    <t>Electro Puno S.A.A.</t>
  </si>
  <si>
    <t>Electrosur S.A.</t>
  </si>
  <si>
    <t>Electro Ucayali S.A.</t>
  </si>
  <si>
    <t>INADE - Proyecto Especial Chavimochic</t>
  </si>
  <si>
    <t>Edelnor S.A.A.*</t>
  </si>
  <si>
    <t>Luz del Sur S.A.A.*</t>
  </si>
  <si>
    <r>
      <t>Electro Dunas S. A.A.</t>
    </r>
    <r>
      <rPr>
        <vertAlign val="superscript"/>
        <sz val="10"/>
        <rFont val="Arial"/>
        <family val="2"/>
      </rPr>
      <t>2</t>
    </r>
  </si>
  <si>
    <t>Empresa de Distribución Eléctrica Cañete S.A.*</t>
  </si>
  <si>
    <t>Empresa Municipal de Servicio Eléctrico de Tocache S.A.</t>
  </si>
  <si>
    <t>Empresa de Servicios Eléctricos Municipales de Paramonga S.A.</t>
  </si>
  <si>
    <t>Empresa Municipal de Servicios Eléctricos Utcubamba S.A.C.</t>
  </si>
  <si>
    <t>Servicios Eléctricos Rioja S.A.</t>
  </si>
  <si>
    <t>Empresa de Interés Local Hidroeléctrica Chacas S.A.</t>
  </si>
  <si>
    <t>Consorcio Eléctrico de Villacurí S.A.C.</t>
  </si>
  <si>
    <t>Electro Pangoa S.A.</t>
  </si>
  <si>
    <t>Empresa de Generación y Comercialización de Servicio Público de Electricidad Pangoa S.A.</t>
  </si>
  <si>
    <t>Empresa Distribuidora y Comercializadora de Electricidad San Ramón de Pangoa S.A.</t>
  </si>
  <si>
    <r>
      <t>2</t>
    </r>
    <r>
      <rPr>
        <sz val="8"/>
        <rFont val="Arial"/>
        <family val="2"/>
      </rPr>
      <t xml:space="preserve"> A partir de Abril de 2010, la empresa Electro Sur Medio S.A.A., cambió su razón social por Electro Dunas S.A.A.</t>
    </r>
  </si>
  <si>
    <t>Total distribuidoras del mercado eléctrico</t>
  </si>
  <si>
    <t>(*) Empresa privatizada</t>
  </si>
  <si>
    <t>CLIENTES</t>
  </si>
  <si>
    <t>Mercado Regulado</t>
  </si>
  <si>
    <t>Mercado Libre</t>
  </si>
  <si>
    <t>VENTA DE ENERGÍA</t>
  </si>
  <si>
    <t>9.2.  PARTICIPACIÓN DE LAS EMPRESAS GENERADORAS DEL MERCADO ELÉCTRICO</t>
  </si>
  <si>
    <t>Producción de energía eléctrica  2012  (GWh)</t>
  </si>
  <si>
    <t>Potencia instalada  2012  (MW)</t>
  </si>
  <si>
    <t>Solar</t>
  </si>
  <si>
    <t>GTS Repartición S.A.C.</t>
  </si>
  <si>
    <t>Hidrocañete S.A</t>
  </si>
  <si>
    <t>GTS Majes S.A.C.</t>
  </si>
  <si>
    <t>Maple Etanol S.R.L.</t>
  </si>
  <si>
    <t>Tacna Solar S.A.C.</t>
  </si>
  <si>
    <t>SDE Piura S.A.C.</t>
  </si>
  <si>
    <t>Panamericana Solar S.A.C.</t>
  </si>
  <si>
    <t>a. Empresas estatales a diciembre del 2013</t>
  </si>
  <si>
    <t>b. Empresas privadas a diciembre del 2013</t>
  </si>
  <si>
    <t>c. Total participación de empresas generadoras estatales y privadas a diciembre del 2013</t>
  </si>
  <si>
    <t>Potencia instalada  2013  (MW)</t>
  </si>
  <si>
    <t>Producción de energía eléctrica  2013  (GWh)</t>
  </si>
  <si>
    <t>A.- Empresas privadas a diciembre del 2013</t>
  </si>
  <si>
    <t>9.4.    PARTICIPACIÓN DE LAS EMPRESAS DISTRIBUIDORAS EN EL MERCADO ELÉCTRICO  2013</t>
  </si>
  <si>
    <t>c. Total participación de empresas distribuidoras a diciembre del 2013</t>
  </si>
  <si>
    <t>Número de clientes  2013</t>
  </si>
  <si>
    <t>Venta de energía  2013  (GWh)</t>
  </si>
  <si>
    <t>Hidroeléctrica Huanchor  S.A.C.</t>
  </si>
  <si>
    <t>Termochilca S.A.C.</t>
  </si>
  <si>
    <t>Eléctrica Yanapampa S.A.C.</t>
  </si>
  <si>
    <t>Empresa de Generación Huanza S.A.</t>
  </si>
  <si>
    <t>Empresa Eléctrica Río Doble S.A.</t>
  </si>
  <si>
    <r>
      <t>SN Power Perú S.A.</t>
    </r>
    <r>
      <rPr>
        <vertAlign val="superscript"/>
        <sz val="10"/>
        <color indexed="8"/>
        <rFont val="Arial"/>
        <family val="2"/>
      </rPr>
      <t>1</t>
    </r>
  </si>
  <si>
    <t>Fénix Power Perú S.A.</t>
  </si>
  <si>
    <t xml:space="preserve">Cia. Hidroeléctrica San Hilarión S.A. </t>
  </si>
  <si>
    <t>Compañia Hidroeléctrica Tingo S.A.</t>
  </si>
  <si>
    <t>DATA DE GRAFICO 2013</t>
  </si>
  <si>
    <t>500 kV</t>
  </si>
  <si>
    <t>GRÁFICO 2013</t>
  </si>
  <si>
    <t>REP</t>
  </si>
  <si>
    <t>ISA PERU</t>
  </si>
  <si>
    <t>FACTURACION MILLONES US$ 2013</t>
  </si>
  <si>
    <t xml:space="preserve">         LÍNEAS DE TRANSMISIÓN EN 500kV, 220 kV y 138 kV</t>
  </si>
  <si>
    <t xml:space="preserve">9.3.   PARTICIPACIÓN DE LAS EMPRESAS TRANSMISORAS EN EL MERCADO ELÉCTRICO  SEGÚN LONGITUD DE </t>
  </si>
</sst>
</file>

<file path=xl/styles.xml><?xml version="1.0" encoding="utf-8"?>
<styleSheet xmlns="http://schemas.openxmlformats.org/spreadsheetml/2006/main">
  <numFmts count="5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%"/>
    <numFmt numFmtId="195" formatCode="_ * #,##0_ ;_ * \-#,##0_ ;_ * &quot;-&quot;??_ ;_ @_ 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%"/>
    <numFmt numFmtId="203" formatCode="0.0000%"/>
    <numFmt numFmtId="204" formatCode="0.00000%"/>
    <numFmt numFmtId="205" formatCode="#\ ###\ ##0.00"/>
    <numFmt numFmtId="206" formatCode="#,##0.000"/>
    <numFmt numFmtId="207" formatCode="#\ ##0"/>
  </numFmts>
  <fonts count="9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vertAlign val="superscript"/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3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4"/>
      <color indexed="23"/>
      <name val="Arial"/>
      <family val="2"/>
    </font>
    <font>
      <sz val="10"/>
      <color indexed="23"/>
      <name val="Arial"/>
      <family val="2"/>
    </font>
    <font>
      <vertAlign val="superscript"/>
      <sz val="10"/>
      <color indexed="8"/>
      <name val="Arial"/>
      <family val="2"/>
    </font>
    <font>
      <sz val="15.7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0"/>
    </font>
    <font>
      <b/>
      <sz val="9.75"/>
      <color indexed="8"/>
      <name val="Arial"/>
      <family val="0"/>
    </font>
    <font>
      <sz val="10.5"/>
      <color indexed="8"/>
      <name val="Arial"/>
      <family val="0"/>
    </font>
    <font>
      <sz val="2.5"/>
      <color indexed="8"/>
      <name val="Arial"/>
      <family val="0"/>
    </font>
    <font>
      <sz val="2.25"/>
      <color indexed="8"/>
      <name val="Arial"/>
      <family val="0"/>
    </font>
    <font>
      <sz val="2"/>
      <color indexed="8"/>
      <name val="Arial"/>
      <family val="0"/>
    </font>
    <font>
      <sz val="7.35"/>
      <color indexed="8"/>
      <name val="Arial"/>
      <family val="0"/>
    </font>
    <font>
      <sz val="17.75"/>
      <color indexed="8"/>
      <name val="Arial"/>
      <family val="0"/>
    </font>
    <font>
      <b/>
      <sz val="10.5"/>
      <color indexed="8"/>
      <name val="Arial"/>
      <family val="0"/>
    </font>
    <font>
      <sz val="14.25"/>
      <color indexed="8"/>
      <name val="Arial"/>
      <family val="0"/>
    </font>
    <font>
      <sz val="9"/>
      <color indexed="8"/>
      <name val="Arial"/>
      <family val="0"/>
    </font>
    <font>
      <sz val="10.25"/>
      <color indexed="8"/>
      <name val="Arial"/>
      <family val="0"/>
    </font>
    <font>
      <sz val="7.75"/>
      <color indexed="8"/>
      <name val="Arial"/>
      <family val="0"/>
    </font>
    <font>
      <sz val="6.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.75"/>
      <color indexed="8"/>
      <name val="Arial"/>
      <family val="0"/>
    </font>
    <font>
      <b/>
      <sz val="11"/>
      <color indexed="9"/>
      <name val="Arial"/>
      <family val="0"/>
    </font>
    <font>
      <b/>
      <sz val="9.75"/>
      <color indexed="9"/>
      <name val="Arial"/>
      <family val="0"/>
    </font>
    <font>
      <b/>
      <vertAlign val="superscript"/>
      <sz val="12"/>
      <color indexed="8"/>
      <name val="Arial"/>
      <family val="0"/>
    </font>
    <font>
      <b/>
      <sz val="9"/>
      <color indexed="9"/>
      <name val="Arial"/>
      <family val="0"/>
    </font>
    <font>
      <b/>
      <sz val="11.5"/>
      <color indexed="8"/>
      <name val="Arial"/>
      <family val="0"/>
    </font>
    <font>
      <b/>
      <sz val="9.5"/>
      <color indexed="9"/>
      <name val="Arial"/>
      <family val="0"/>
    </font>
    <font>
      <sz val="1.75"/>
      <color indexed="8"/>
      <name val="Arial"/>
      <family val="0"/>
    </font>
    <font>
      <b/>
      <sz val="2.25"/>
      <color indexed="9"/>
      <name val="Arial"/>
      <family val="0"/>
    </font>
    <font>
      <b/>
      <sz val="11.75"/>
      <color indexed="9"/>
      <name val="Arial"/>
      <family val="0"/>
    </font>
    <font>
      <b/>
      <sz val="9"/>
      <color indexed="8"/>
      <name val="Calibri"/>
      <family val="0"/>
    </font>
    <font>
      <b/>
      <sz val="10.75"/>
      <color indexed="9"/>
      <name val="Arial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hair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hair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5" borderId="0" applyNumberFormat="0" applyBorder="0" applyAlignment="0" applyProtection="0"/>
    <xf numFmtId="0" fontId="86" fillId="8" borderId="0" applyNumberFormat="0" applyBorder="0" applyAlignment="0" applyProtection="0"/>
    <xf numFmtId="0" fontId="86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7" fillId="10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8" fillId="4" borderId="0" applyNumberFormat="0" applyBorder="0" applyAlignment="0" applyProtection="0"/>
    <xf numFmtId="0" fontId="62" fillId="17" borderId="1" applyNumberFormat="0" applyAlignment="0" applyProtection="0"/>
    <xf numFmtId="0" fontId="89" fillId="18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14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90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1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6" fillId="2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17" borderId="5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95" fillId="0" borderId="9" applyNumberFormat="0" applyFill="0" applyAlignment="0" applyProtection="0"/>
  </cellStyleXfs>
  <cellXfs count="3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94" fontId="6" fillId="0" borderId="0" xfId="58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194" fontId="6" fillId="0" borderId="0" xfId="58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9" fontId="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194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95" fontId="0" fillId="0" borderId="0" xfId="48" applyNumberFormat="1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26" borderId="10" xfId="0" applyFont="1" applyFill="1" applyBorder="1" applyAlignment="1">
      <alignment/>
    </xf>
    <xf numFmtId="0" fontId="13" fillId="26" borderId="11" xfId="0" applyFont="1" applyFill="1" applyBorder="1" applyAlignment="1">
      <alignment/>
    </xf>
    <xf numFmtId="0" fontId="13" fillId="26" borderId="12" xfId="0" applyFont="1" applyFill="1" applyBorder="1" applyAlignment="1">
      <alignment/>
    </xf>
    <xf numFmtId="0" fontId="13" fillId="26" borderId="13" xfId="0" applyFont="1" applyFill="1" applyBorder="1" applyAlignment="1">
      <alignment/>
    </xf>
    <xf numFmtId="0" fontId="11" fillId="26" borderId="14" xfId="0" applyFont="1" applyFill="1" applyBorder="1" applyAlignment="1">
      <alignment/>
    </xf>
    <xf numFmtId="0" fontId="11" fillId="26" borderId="15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3" fillId="26" borderId="17" xfId="0" applyFont="1" applyFill="1" applyBorder="1" applyAlignment="1">
      <alignment/>
    </xf>
    <xf numFmtId="0" fontId="13" fillId="26" borderId="18" xfId="0" applyFont="1" applyFill="1" applyBorder="1" applyAlignment="1">
      <alignment/>
    </xf>
    <xf numFmtId="0" fontId="13" fillId="26" borderId="19" xfId="0" applyFont="1" applyFill="1" applyBorder="1" applyAlignment="1">
      <alignment/>
    </xf>
    <xf numFmtId="0" fontId="13" fillId="26" borderId="20" xfId="0" applyFont="1" applyFill="1" applyBorder="1" applyAlignment="1">
      <alignment/>
    </xf>
    <xf numFmtId="0" fontId="11" fillId="26" borderId="21" xfId="0" applyFont="1" applyFill="1" applyBorder="1" applyAlignment="1">
      <alignment horizontal="center"/>
    </xf>
    <xf numFmtId="0" fontId="11" fillId="26" borderId="22" xfId="0" applyFont="1" applyFill="1" applyBorder="1" applyAlignment="1">
      <alignment horizontal="center"/>
    </xf>
    <xf numFmtId="0" fontId="11" fillId="26" borderId="23" xfId="0" applyFont="1" applyFill="1" applyBorder="1" applyAlignment="1">
      <alignment horizontal="center"/>
    </xf>
    <xf numFmtId="0" fontId="11" fillId="26" borderId="24" xfId="0" applyFont="1" applyFill="1" applyBorder="1" applyAlignment="1">
      <alignment horizontal="center"/>
    </xf>
    <xf numFmtId="0" fontId="11" fillId="26" borderId="14" xfId="0" applyFont="1" applyFill="1" applyBorder="1" applyAlignment="1">
      <alignment horizontal="center"/>
    </xf>
    <xf numFmtId="0" fontId="11" fillId="26" borderId="25" xfId="0" applyFont="1" applyFill="1" applyBorder="1" applyAlignment="1">
      <alignment horizontal="center"/>
    </xf>
    <xf numFmtId="0" fontId="11" fillId="26" borderId="26" xfId="0" applyFont="1" applyFill="1" applyBorder="1" applyAlignment="1">
      <alignment horizontal="center"/>
    </xf>
    <xf numFmtId="0" fontId="11" fillId="26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194" fontId="6" fillId="0" borderId="30" xfId="58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194" fontId="6" fillId="0" borderId="31" xfId="58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4" fontId="0" fillId="0" borderId="15" xfId="0" applyNumberForma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8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4" fontId="7" fillId="0" borderId="37" xfId="0" applyNumberFormat="1" applyFont="1" applyFill="1" applyBorder="1" applyAlignment="1">
      <alignment/>
    </xf>
    <xf numFmtId="194" fontId="6" fillId="0" borderId="38" xfId="58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/>
    </xf>
    <xf numFmtId="194" fontId="6" fillId="0" borderId="39" xfId="58" applyNumberFormat="1" applyFont="1" applyFill="1" applyBorder="1" applyAlignment="1">
      <alignment horizontal="center"/>
    </xf>
    <xf numFmtId="4" fontId="7" fillId="0" borderId="3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10" fontId="6" fillId="0" borderId="30" xfId="58" applyNumberFormat="1" applyFont="1" applyFill="1" applyBorder="1" applyAlignment="1">
      <alignment horizontal="center"/>
    </xf>
    <xf numFmtId="10" fontId="6" fillId="0" borderId="31" xfId="58" applyNumberFormat="1" applyFont="1" applyFill="1" applyBorder="1" applyAlignment="1">
      <alignment horizontal="center"/>
    </xf>
    <xf numFmtId="10" fontId="6" fillId="0" borderId="40" xfId="58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4" fontId="7" fillId="0" borderId="42" xfId="0" applyNumberFormat="1" applyFont="1" applyFill="1" applyBorder="1" applyAlignment="1">
      <alignment/>
    </xf>
    <xf numFmtId="194" fontId="6" fillId="0" borderId="43" xfId="58" applyNumberFormat="1" applyFont="1" applyFill="1" applyBorder="1" applyAlignment="1">
      <alignment horizontal="center"/>
    </xf>
    <xf numFmtId="4" fontId="3" fillId="0" borderId="44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3" fillId="0" borderId="42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94" fontId="6" fillId="0" borderId="46" xfId="58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94" fontId="6" fillId="0" borderId="47" xfId="58" applyNumberFormat="1" applyFont="1" applyFill="1" applyBorder="1" applyAlignment="1">
      <alignment horizontal="center"/>
    </xf>
    <xf numFmtId="4" fontId="3" fillId="0" borderId="48" xfId="0" applyNumberFormat="1" applyFont="1" applyFill="1" applyBorder="1" applyAlignment="1">
      <alignment/>
    </xf>
    <xf numFmtId="194" fontId="6" fillId="0" borderId="48" xfId="58" applyNumberFormat="1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36" xfId="0" applyFill="1" applyBorder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Alignment="1">
      <alignment/>
    </xf>
    <xf numFmtId="0" fontId="8" fillId="0" borderId="5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58" applyFill="1" applyAlignment="1">
      <alignment/>
    </xf>
    <xf numFmtId="194" fontId="0" fillId="0" borderId="0" xfId="0" applyNumberFormat="1" applyFill="1" applyAlignment="1">
      <alignment/>
    </xf>
    <xf numFmtId="4" fontId="6" fillId="0" borderId="0" xfId="58" applyNumberFormat="1" applyFont="1" applyFill="1" applyBorder="1" applyAlignment="1">
      <alignment horizontal="center"/>
    </xf>
    <xf numFmtId="4" fontId="0" fillId="0" borderId="53" xfId="0" applyNumberFormat="1" applyFill="1" applyBorder="1" applyAlignment="1">
      <alignment/>
    </xf>
    <xf numFmtId="4" fontId="0" fillId="0" borderId="54" xfId="0" applyNumberForma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4" fontId="0" fillId="0" borderId="56" xfId="0" applyNumberFormat="1" applyFill="1" applyBorder="1" applyAlignment="1">
      <alignment/>
    </xf>
    <xf numFmtId="4" fontId="0" fillId="0" borderId="57" xfId="0" applyNumberFormat="1" applyFill="1" applyBorder="1" applyAlignment="1">
      <alignment/>
    </xf>
    <xf numFmtId="9" fontId="6" fillId="0" borderId="58" xfId="58" applyFont="1" applyFill="1" applyBorder="1" applyAlignment="1">
      <alignment horizontal="center"/>
    </xf>
    <xf numFmtId="0" fontId="0" fillId="0" borderId="59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9" fontId="6" fillId="0" borderId="61" xfId="58" applyFont="1" applyFill="1" applyBorder="1" applyAlignment="1">
      <alignment horizontal="center"/>
    </xf>
    <xf numFmtId="0" fontId="0" fillId="0" borderId="60" xfId="0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6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9" fontId="6" fillId="0" borderId="37" xfId="58" applyFont="1" applyFill="1" applyBorder="1" applyAlignment="1">
      <alignment horizontal="center"/>
    </xf>
    <xf numFmtId="9" fontId="6" fillId="0" borderId="62" xfId="58" applyFont="1" applyFill="1" applyBorder="1" applyAlignment="1">
      <alignment horizontal="center"/>
    </xf>
    <xf numFmtId="0" fontId="0" fillId="0" borderId="63" xfId="0" applyFill="1" applyBorder="1" applyAlignment="1">
      <alignment/>
    </xf>
    <xf numFmtId="4" fontId="3" fillId="0" borderId="64" xfId="0" applyNumberFormat="1" applyFont="1" applyFill="1" applyBorder="1" applyAlignment="1">
      <alignment/>
    </xf>
    <xf numFmtId="9" fontId="6" fillId="0" borderId="49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/>
    </xf>
    <xf numFmtId="9" fontId="6" fillId="0" borderId="65" xfId="0" applyNumberFormat="1" applyFont="1" applyFill="1" applyBorder="1" applyAlignment="1">
      <alignment horizontal="center"/>
    </xf>
    <xf numFmtId="194" fontId="6" fillId="0" borderId="66" xfId="58" applyNumberFormat="1" applyFont="1" applyFill="1" applyBorder="1" applyAlignment="1">
      <alignment horizontal="center"/>
    </xf>
    <xf numFmtId="0" fontId="11" fillId="26" borderId="14" xfId="0" applyFont="1" applyFill="1" applyBorder="1" applyAlignment="1">
      <alignment horizontal="center" vertical="center"/>
    </xf>
    <xf numFmtId="0" fontId="11" fillId="26" borderId="15" xfId="0" applyFont="1" applyFill="1" applyBorder="1" applyAlignment="1">
      <alignment horizontal="center" vertical="center"/>
    </xf>
    <xf numFmtId="0" fontId="11" fillId="26" borderId="30" xfId="0" applyFont="1" applyFill="1" applyBorder="1" applyAlignment="1">
      <alignment horizontal="center"/>
    </xf>
    <xf numFmtId="0" fontId="11" fillId="26" borderId="31" xfId="0" applyFont="1" applyFill="1" applyBorder="1" applyAlignment="1">
      <alignment horizontal="center"/>
    </xf>
    <xf numFmtId="0" fontId="11" fillId="26" borderId="40" xfId="0" applyFont="1" applyFill="1" applyBorder="1" applyAlignment="1">
      <alignment horizontal="center"/>
    </xf>
    <xf numFmtId="0" fontId="11" fillId="26" borderId="67" xfId="0" applyFont="1" applyFill="1" applyBorder="1" applyAlignment="1">
      <alignment horizontal="center"/>
    </xf>
    <xf numFmtId="0" fontId="11" fillId="26" borderId="68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68" xfId="0" applyNumberFormat="1" applyBorder="1" applyAlignment="1">
      <alignment/>
    </xf>
    <xf numFmtId="0" fontId="0" fillId="0" borderId="36" xfId="0" applyBorder="1" applyAlignment="1">
      <alignment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9" fontId="0" fillId="0" borderId="66" xfId="58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9" fontId="0" fillId="0" borderId="68" xfId="58" applyBorder="1" applyAlignment="1">
      <alignment horizontal="center"/>
    </xf>
    <xf numFmtId="1" fontId="0" fillId="0" borderId="36" xfId="0" applyNumberFormat="1" applyBorder="1" applyAlignment="1">
      <alignment/>
    </xf>
    <xf numFmtId="1" fontId="0" fillId="0" borderId="48" xfId="0" applyNumberFormat="1" applyBorder="1" applyAlignment="1">
      <alignment/>
    </xf>
    <xf numFmtId="9" fontId="0" fillId="0" borderId="49" xfId="58" applyBorder="1" applyAlignment="1">
      <alignment horizontal="center"/>
    </xf>
    <xf numFmtId="4" fontId="18" fillId="0" borderId="0" xfId="0" applyNumberFormat="1" applyFont="1" applyFill="1" applyBorder="1" applyAlignment="1">
      <alignment horizontal="right"/>
    </xf>
    <xf numFmtId="0" fontId="8" fillId="0" borderId="69" xfId="0" applyFont="1" applyFill="1" applyBorder="1" applyAlignment="1">
      <alignment horizontal="center"/>
    </xf>
    <xf numFmtId="4" fontId="15" fillId="0" borderId="0" xfId="48" applyNumberFormat="1" applyFont="1" applyFill="1" applyBorder="1" applyAlignment="1">
      <alignment/>
    </xf>
    <xf numFmtId="10" fontId="6" fillId="0" borderId="70" xfId="58" applyNumberFormat="1" applyFont="1" applyFill="1" applyBorder="1" applyAlignment="1">
      <alignment horizontal="center"/>
    </xf>
    <xf numFmtId="10" fontId="6" fillId="0" borderId="71" xfId="58" applyNumberFormat="1" applyFont="1" applyFill="1" applyBorder="1" applyAlignment="1">
      <alignment horizontal="center"/>
    </xf>
    <xf numFmtId="10" fontId="6" fillId="0" borderId="65" xfId="58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48" xfId="0" applyBorder="1" applyAlignment="1">
      <alignment/>
    </xf>
    <xf numFmtId="4" fontId="18" fillId="0" borderId="48" xfId="0" applyNumberFormat="1" applyFont="1" applyFill="1" applyBorder="1" applyAlignment="1">
      <alignment horizontal="right"/>
    </xf>
    <xf numFmtId="194" fontId="6" fillId="0" borderId="72" xfId="58" applyNumberFormat="1" applyFont="1" applyFill="1" applyBorder="1" applyAlignment="1">
      <alignment horizontal="center"/>
    </xf>
    <xf numFmtId="4" fontId="0" fillId="0" borderId="33" xfId="0" applyNumberFormat="1" applyFill="1" applyBorder="1" applyAlignment="1">
      <alignment/>
    </xf>
    <xf numFmtId="0" fontId="0" fillId="0" borderId="33" xfId="0" applyBorder="1" applyAlignment="1">
      <alignment/>
    </xf>
    <xf numFmtId="10" fontId="6" fillId="0" borderId="72" xfId="58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20" fontId="0" fillId="0" borderId="0" xfId="0" applyNumberFormat="1" applyFill="1" applyAlignment="1">
      <alignment/>
    </xf>
    <xf numFmtId="0" fontId="0" fillId="27" borderId="0" xfId="0" applyFill="1" applyAlignment="1">
      <alignment/>
    </xf>
    <xf numFmtId="0" fontId="0" fillId="27" borderId="0" xfId="0" applyFill="1" applyAlignment="1">
      <alignment horizontal="center"/>
    </xf>
    <xf numFmtId="9" fontId="0" fillId="27" borderId="0" xfId="58" applyFill="1" applyAlignment="1">
      <alignment/>
    </xf>
    <xf numFmtId="3" fontId="0" fillId="27" borderId="0" xfId="0" applyNumberFormat="1" applyFill="1" applyAlignment="1">
      <alignment/>
    </xf>
    <xf numFmtId="9" fontId="0" fillId="27" borderId="0" xfId="58" applyNumberFormat="1" applyFill="1" applyAlignment="1">
      <alignment/>
    </xf>
    <xf numFmtId="4" fontId="0" fillId="27" borderId="0" xfId="0" applyNumberFormat="1" applyFill="1" applyAlignment="1">
      <alignment/>
    </xf>
    <xf numFmtId="4" fontId="0" fillId="0" borderId="67" xfId="0" applyNumberFormat="1" applyFill="1" applyBorder="1" applyAlignment="1">
      <alignment/>
    </xf>
    <xf numFmtId="0" fontId="26" fillId="0" borderId="0" xfId="0" applyFont="1" applyAlignment="1">
      <alignment/>
    </xf>
    <xf numFmtId="4" fontId="96" fillId="0" borderId="28" xfId="0" applyNumberFormat="1" applyFont="1" applyFill="1" applyBorder="1" applyAlignment="1">
      <alignment/>
    </xf>
    <xf numFmtId="194" fontId="97" fillId="0" borderId="30" xfId="58" applyNumberFormat="1" applyFont="1" applyFill="1" applyBorder="1" applyAlignment="1">
      <alignment horizontal="center"/>
    </xf>
    <xf numFmtId="205" fontId="96" fillId="0" borderId="0" xfId="0" applyNumberFormat="1" applyFont="1" applyAlignment="1">
      <alignment/>
    </xf>
    <xf numFmtId="10" fontId="97" fillId="0" borderId="30" xfId="58" applyNumberFormat="1" applyFont="1" applyFill="1" applyBorder="1" applyAlignment="1">
      <alignment horizontal="center"/>
    </xf>
    <xf numFmtId="4" fontId="98" fillId="0" borderId="15" xfId="0" applyNumberFormat="1" applyFont="1" applyFill="1" applyBorder="1" applyAlignment="1">
      <alignment/>
    </xf>
    <xf numFmtId="10" fontId="97" fillId="0" borderId="40" xfId="58" applyNumberFormat="1" applyFont="1" applyFill="1" applyBorder="1" applyAlignment="1">
      <alignment horizontal="center"/>
    </xf>
    <xf numFmtId="4" fontId="96" fillId="0" borderId="14" xfId="0" applyNumberFormat="1" applyFont="1" applyFill="1" applyBorder="1" applyAlignment="1">
      <alignment/>
    </xf>
    <xf numFmtId="4" fontId="96" fillId="0" borderId="15" xfId="0" applyNumberFormat="1" applyFont="1" applyFill="1" applyBorder="1" applyAlignment="1">
      <alignment/>
    </xf>
    <xf numFmtId="4" fontId="98" fillId="0" borderId="33" xfId="0" applyNumberFormat="1" applyFont="1" applyFill="1" applyBorder="1" applyAlignment="1">
      <alignment/>
    </xf>
    <xf numFmtId="10" fontId="97" fillId="0" borderId="31" xfId="58" applyNumberFormat="1" applyFont="1" applyFill="1" applyBorder="1" applyAlignment="1">
      <alignment horizontal="center"/>
    </xf>
    <xf numFmtId="4" fontId="96" fillId="0" borderId="34" xfId="0" applyNumberFormat="1" applyFont="1" applyFill="1" applyBorder="1" applyAlignment="1">
      <alignment/>
    </xf>
    <xf numFmtId="194" fontId="97" fillId="0" borderId="73" xfId="58" applyNumberFormat="1" applyFont="1" applyFill="1" applyBorder="1" applyAlignment="1">
      <alignment horizontal="center"/>
    </xf>
    <xf numFmtId="4" fontId="96" fillId="0" borderId="74" xfId="0" applyNumberFormat="1" applyFont="1" applyFill="1" applyBorder="1" applyAlignment="1">
      <alignment/>
    </xf>
    <xf numFmtId="10" fontId="97" fillId="0" borderId="73" xfId="58" applyNumberFormat="1" applyFont="1" applyFill="1" applyBorder="1" applyAlignment="1">
      <alignment horizontal="center"/>
    </xf>
    <xf numFmtId="4" fontId="98" fillId="0" borderId="74" xfId="0" applyNumberFormat="1" applyFont="1" applyFill="1" applyBorder="1" applyAlignment="1">
      <alignment/>
    </xf>
    <xf numFmtId="10" fontId="97" fillId="0" borderId="75" xfId="58" applyNumberFormat="1" applyFont="1" applyFill="1" applyBorder="1" applyAlignment="1">
      <alignment horizontal="center"/>
    </xf>
    <xf numFmtId="4" fontId="96" fillId="0" borderId="67" xfId="0" applyNumberFormat="1" applyFont="1" applyFill="1" applyBorder="1" applyAlignment="1">
      <alignment/>
    </xf>
    <xf numFmtId="9" fontId="97" fillId="0" borderId="68" xfId="58" applyFont="1" applyFill="1" applyBorder="1" applyAlignment="1">
      <alignment horizontal="center"/>
    </xf>
    <xf numFmtId="4" fontId="96" fillId="0" borderId="76" xfId="0" applyNumberFormat="1" applyFont="1" applyFill="1" applyBorder="1" applyAlignment="1">
      <alignment/>
    </xf>
    <xf numFmtId="9" fontId="97" fillId="0" borderId="77" xfId="58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10" fontId="6" fillId="0" borderId="0" xfId="58" applyNumberFormat="1" applyFont="1" applyFill="1" applyBorder="1" applyAlignment="1">
      <alignment horizontal="center"/>
    </xf>
    <xf numFmtId="4" fontId="96" fillId="0" borderId="78" xfId="0" applyNumberFormat="1" applyFont="1" applyFill="1" applyBorder="1" applyAlignment="1">
      <alignment/>
    </xf>
    <xf numFmtId="194" fontId="97" fillId="0" borderId="31" xfId="58" applyNumberFormat="1" applyFont="1" applyFill="1" applyBorder="1" applyAlignment="1">
      <alignment horizontal="center"/>
    </xf>
    <xf numFmtId="194" fontId="97" fillId="0" borderId="79" xfId="58" applyNumberFormat="1" applyFont="1" applyFill="1" applyBorder="1" applyAlignment="1">
      <alignment horizontal="center"/>
    </xf>
    <xf numFmtId="177" fontId="0" fillId="0" borderId="0" xfId="0" applyNumberFormat="1" applyBorder="1" applyAlignment="1">
      <alignment/>
    </xf>
    <xf numFmtId="0" fontId="11" fillId="19" borderId="10" xfId="0" applyFont="1" applyFill="1" applyBorder="1" applyAlignment="1">
      <alignment horizontal="center"/>
    </xf>
    <xf numFmtId="0" fontId="11" fillId="19" borderId="11" xfId="0" applyFont="1" applyFill="1" applyBorder="1" applyAlignment="1">
      <alignment horizontal="center"/>
    </xf>
    <xf numFmtId="0" fontId="11" fillId="19" borderId="17" xfId="0" applyFont="1" applyFill="1" applyBorder="1" applyAlignment="1">
      <alignment/>
    </xf>
    <xf numFmtId="0" fontId="11" fillId="19" borderId="18" xfId="0" applyFont="1" applyFill="1" applyBorder="1" applyAlignment="1">
      <alignment/>
    </xf>
    <xf numFmtId="0" fontId="11" fillId="19" borderId="18" xfId="0" applyFont="1" applyFill="1" applyBorder="1" applyAlignment="1">
      <alignment horizontal="center"/>
    </xf>
    <xf numFmtId="0" fontId="11" fillId="19" borderId="80" xfId="0" applyFont="1" applyFill="1" applyBorder="1" applyAlignment="1">
      <alignment horizontal="center"/>
    </xf>
    <xf numFmtId="0" fontId="11" fillId="19" borderId="81" xfId="0" applyFont="1" applyFill="1" applyBorder="1" applyAlignment="1">
      <alignment horizontal="center"/>
    </xf>
    <xf numFmtId="0" fontId="11" fillId="19" borderId="82" xfId="0" applyFont="1" applyFill="1" applyBorder="1" applyAlignment="1">
      <alignment horizontal="center"/>
    </xf>
    <xf numFmtId="0" fontId="11" fillId="19" borderId="26" xfId="0" applyFont="1" applyFill="1" applyBorder="1" applyAlignment="1">
      <alignment horizontal="center"/>
    </xf>
    <xf numFmtId="0" fontId="11" fillId="19" borderId="24" xfId="0" applyFont="1" applyFill="1" applyBorder="1" applyAlignment="1">
      <alignment horizontal="center"/>
    </xf>
    <xf numFmtId="0" fontId="0" fillId="0" borderId="78" xfId="0" applyFill="1" applyBorder="1" applyAlignment="1">
      <alignment/>
    </xf>
    <xf numFmtId="4" fontId="0" fillId="0" borderId="78" xfId="0" applyNumberFormat="1" applyFill="1" applyBorder="1" applyAlignment="1">
      <alignment/>
    </xf>
    <xf numFmtId="9" fontId="6" fillId="0" borderId="83" xfId="59" applyNumberFormat="1" applyFont="1" applyFill="1" applyBorder="1" applyAlignment="1">
      <alignment horizontal="center"/>
    </xf>
    <xf numFmtId="4" fontId="1" fillId="0" borderId="78" xfId="0" applyNumberFormat="1" applyFont="1" applyFill="1" applyBorder="1" applyAlignment="1">
      <alignment/>
    </xf>
    <xf numFmtId="9" fontId="6" fillId="0" borderId="84" xfId="59" applyNumberFormat="1" applyFont="1" applyFill="1" applyBorder="1" applyAlignment="1">
      <alignment horizontal="center"/>
    </xf>
    <xf numFmtId="4" fontId="0" fillId="0" borderId="28" xfId="0" applyNumberFormat="1" applyFill="1" applyBorder="1" applyAlignment="1">
      <alignment/>
    </xf>
    <xf numFmtId="9" fontId="6" fillId="0" borderId="85" xfId="59" applyNumberFormat="1" applyFont="1" applyFill="1" applyBorder="1" applyAlignment="1">
      <alignment horizontal="center"/>
    </xf>
    <xf numFmtId="9" fontId="6" fillId="0" borderId="30" xfId="59" applyNumberFormat="1" applyFont="1" applyFill="1" applyBorder="1" applyAlignment="1">
      <alignment horizontal="center"/>
    </xf>
    <xf numFmtId="9" fontId="6" fillId="0" borderId="40" xfId="59" applyNumberFormat="1" applyFont="1" applyFill="1" applyBorder="1" applyAlignment="1">
      <alignment horizontal="center"/>
    </xf>
    <xf numFmtId="9" fontId="6" fillId="0" borderId="31" xfId="59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98" fontId="0" fillId="0" borderId="0" xfId="0" applyNumberFormat="1" applyBorder="1" applyAlignment="1">
      <alignment/>
    </xf>
    <xf numFmtId="0" fontId="8" fillId="0" borderId="45" xfId="0" applyFont="1" applyFill="1" applyBorder="1" applyAlignment="1">
      <alignment horizontal="center"/>
    </xf>
    <xf numFmtId="4" fontId="0" fillId="0" borderId="86" xfId="0" applyNumberFormat="1" applyFill="1" applyBorder="1" applyAlignment="1">
      <alignment/>
    </xf>
    <xf numFmtId="9" fontId="6" fillId="0" borderId="87" xfId="59" applyNumberFormat="1" applyFont="1" applyFill="1" applyBorder="1" applyAlignment="1">
      <alignment horizontal="center"/>
    </xf>
    <xf numFmtId="3" fontId="0" fillId="0" borderId="86" xfId="0" applyNumberFormat="1" applyFill="1" applyBorder="1" applyAlignment="1">
      <alignment/>
    </xf>
    <xf numFmtId="196" fontId="3" fillId="0" borderId="44" xfId="0" applyNumberFormat="1" applyFont="1" applyFill="1" applyBorder="1" applyAlignment="1">
      <alignment/>
    </xf>
    <xf numFmtId="9" fontId="6" fillId="0" borderId="70" xfId="59" applyNumberFormat="1" applyFont="1" applyFill="1" applyBorder="1" applyAlignment="1">
      <alignment horizontal="center"/>
    </xf>
    <xf numFmtId="9" fontId="6" fillId="0" borderId="65" xfId="59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9" fontId="6" fillId="0" borderId="0" xfId="59" applyNumberFormat="1" applyFont="1" applyBorder="1" applyAlignment="1">
      <alignment horizontal="center"/>
    </xf>
    <xf numFmtId="0" fontId="28" fillId="0" borderId="0" xfId="0" applyFont="1" applyAlignment="1">
      <alignment/>
    </xf>
    <xf numFmtId="9" fontId="0" fillId="0" borderId="0" xfId="59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19" borderId="15" xfId="0" applyFont="1" applyFill="1" applyBorder="1" applyAlignment="1">
      <alignment horizontal="center"/>
    </xf>
    <xf numFmtId="0" fontId="11" fillId="19" borderId="21" xfId="0" applyFont="1" applyFill="1" applyBorder="1" applyAlignment="1">
      <alignment horizontal="center"/>
    </xf>
    <xf numFmtId="0" fontId="11" fillId="19" borderId="23" xfId="0" applyFont="1" applyFill="1" applyBorder="1" applyAlignment="1">
      <alignment horizontal="center"/>
    </xf>
    <xf numFmtId="0" fontId="11" fillId="19" borderId="14" xfId="0" applyFont="1" applyFill="1" applyBorder="1" applyAlignment="1">
      <alignment horizontal="center"/>
    </xf>
    <xf numFmtId="0" fontId="11" fillId="19" borderId="8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9" xfId="0" applyFont="1" applyFill="1" applyBorder="1" applyAlignment="1">
      <alignment/>
    </xf>
    <xf numFmtId="3" fontId="0" fillId="0" borderId="78" xfId="0" applyNumberFormat="1" applyFill="1" applyBorder="1" applyAlignment="1">
      <alignment/>
    </xf>
    <xf numFmtId="10" fontId="6" fillId="0" borderId="83" xfId="59" applyNumberFormat="1" applyFont="1" applyFill="1" applyBorder="1" applyAlignment="1">
      <alignment horizontal="center"/>
    </xf>
    <xf numFmtId="3" fontId="1" fillId="0" borderId="78" xfId="0" applyNumberFormat="1" applyFont="1" applyFill="1" applyBorder="1" applyAlignment="1">
      <alignment/>
    </xf>
    <xf numFmtId="10" fontId="6" fillId="0" borderId="85" xfId="59" applyNumberFormat="1" applyFont="1" applyFill="1" applyBorder="1" applyAlignment="1">
      <alignment horizontal="center"/>
    </xf>
    <xf numFmtId="194" fontId="6" fillId="0" borderId="85" xfId="59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0" fontId="6" fillId="0" borderId="30" xfId="59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10" fontId="6" fillId="0" borderId="31" xfId="59" applyNumberFormat="1" applyFont="1" applyFill="1" applyBorder="1" applyAlignment="1">
      <alignment horizontal="center"/>
    </xf>
    <xf numFmtId="194" fontId="6" fillId="0" borderId="31" xfId="59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74" xfId="0" applyFill="1" applyBorder="1" applyAlignment="1">
      <alignment/>
    </xf>
    <xf numFmtId="3" fontId="0" fillId="0" borderId="74" xfId="0" applyNumberFormat="1" applyFill="1" applyBorder="1" applyAlignment="1">
      <alignment/>
    </xf>
    <xf numFmtId="10" fontId="6" fillId="0" borderId="73" xfId="59" applyNumberFormat="1" applyFont="1" applyFill="1" applyBorder="1" applyAlignment="1">
      <alignment horizontal="center"/>
    </xf>
    <xf numFmtId="3" fontId="1" fillId="0" borderId="74" xfId="0" applyNumberFormat="1" applyFont="1" applyFill="1" applyBorder="1" applyAlignment="1">
      <alignment/>
    </xf>
    <xf numFmtId="10" fontId="6" fillId="0" borderId="79" xfId="59" applyNumberFormat="1" applyFont="1" applyFill="1" applyBorder="1" applyAlignment="1">
      <alignment horizontal="center"/>
    </xf>
    <xf numFmtId="4" fontId="0" fillId="0" borderId="34" xfId="0" applyNumberFormat="1" applyFill="1" applyBorder="1" applyAlignment="1">
      <alignment/>
    </xf>
    <xf numFmtId="4" fontId="0" fillId="0" borderId="74" xfId="0" applyNumberFormat="1" applyFill="1" applyBorder="1" applyAlignment="1">
      <alignment/>
    </xf>
    <xf numFmtId="4" fontId="1" fillId="0" borderId="74" xfId="0" applyNumberFormat="1" applyFont="1" applyFill="1" applyBorder="1" applyAlignment="1">
      <alignment/>
    </xf>
    <xf numFmtId="194" fontId="6" fillId="0" borderId="79" xfId="59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/>
    </xf>
    <xf numFmtId="194" fontId="6" fillId="0" borderId="38" xfId="59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/>
    </xf>
    <xf numFmtId="10" fontId="6" fillId="0" borderId="39" xfId="59" applyNumberFormat="1" applyFont="1" applyFill="1" applyBorder="1" applyAlignment="1">
      <alignment horizontal="center"/>
    </xf>
    <xf numFmtId="194" fontId="6" fillId="0" borderId="39" xfId="59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94" fontId="6" fillId="0" borderId="0" xfId="59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4" fontId="6" fillId="0" borderId="0" xfId="59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1" fillId="19" borderId="89" xfId="0" applyFont="1" applyFill="1" applyBorder="1" applyAlignment="1">
      <alignment horizontal="center"/>
    </xf>
    <xf numFmtId="0" fontId="11" fillId="19" borderId="17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1" fillId="0" borderId="90" xfId="0" applyNumberFormat="1" applyFont="1" applyFill="1" applyBorder="1" applyAlignment="1">
      <alignment/>
    </xf>
    <xf numFmtId="4" fontId="0" fillId="0" borderId="76" xfId="0" applyNumberFormat="1" applyFill="1" applyBorder="1" applyAlignment="1">
      <alignment/>
    </xf>
    <xf numFmtId="4" fontId="0" fillId="0" borderId="90" xfId="0" applyNumberFormat="1" applyFill="1" applyBorder="1" applyAlignment="1">
      <alignment/>
    </xf>
    <xf numFmtId="4" fontId="1" fillId="0" borderId="90" xfId="0" applyNumberFormat="1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3" fontId="7" fillId="0" borderId="91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194" fontId="6" fillId="0" borderId="87" xfId="59" applyNumberFormat="1" applyFont="1" applyFill="1" applyBorder="1" applyAlignment="1">
      <alignment horizontal="center"/>
    </xf>
    <xf numFmtId="4" fontId="7" fillId="0" borderId="4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3" fillId="0" borderId="92" xfId="0" applyNumberFormat="1" applyFont="1" applyFill="1" applyBorder="1" applyAlignment="1">
      <alignment vertical="center"/>
    </xf>
    <xf numFmtId="194" fontId="6" fillId="0" borderId="93" xfId="59" applyNumberFormat="1" applyFont="1" applyFill="1" applyBorder="1" applyAlignment="1">
      <alignment horizontal="center" vertical="center"/>
    </xf>
    <xf numFmtId="4" fontId="3" fillId="0" borderId="92" xfId="0" applyNumberFormat="1" applyFont="1" applyFill="1" applyBorder="1" applyAlignment="1">
      <alignment vertical="center"/>
    </xf>
    <xf numFmtId="194" fontId="6" fillId="0" borderId="94" xfId="59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17" borderId="0" xfId="0" applyFill="1" applyAlignment="1">
      <alignment/>
    </xf>
    <xf numFmtId="0" fontId="31" fillId="17" borderId="0" xfId="0" applyFont="1" applyFill="1" applyAlignment="1">
      <alignment/>
    </xf>
    <xf numFmtId="3" fontId="31" fillId="17" borderId="0" xfId="0" applyNumberFormat="1" applyFont="1" applyFill="1" applyAlignment="1">
      <alignment/>
    </xf>
    <xf numFmtId="9" fontId="31" fillId="17" borderId="0" xfId="59" applyFont="1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94" fontId="6" fillId="0" borderId="86" xfId="58" applyNumberFormat="1" applyFont="1" applyFill="1" applyBorder="1" applyAlignment="1">
      <alignment horizontal="center"/>
    </xf>
    <xf numFmtId="10" fontId="0" fillId="0" borderId="0" xfId="0" applyNumberFormat="1" applyBorder="1" applyAlignment="1">
      <alignment/>
    </xf>
    <xf numFmtId="9" fontId="0" fillId="0" borderId="0" xfId="58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27" borderId="0" xfId="0" applyFont="1" applyFill="1" applyAlignment="1">
      <alignment horizontal="center"/>
    </xf>
    <xf numFmtId="4" fontId="0" fillId="0" borderId="95" xfId="0" applyNumberFormat="1" applyFill="1" applyBorder="1" applyAlignment="1">
      <alignment/>
    </xf>
    <xf numFmtId="9" fontId="0" fillId="0" borderId="96" xfId="58" applyFont="1" applyFill="1" applyBorder="1" applyAlignment="1">
      <alignment/>
    </xf>
    <xf numFmtId="9" fontId="0" fillId="0" borderId="90" xfId="58" applyFont="1" applyFill="1" applyBorder="1" applyAlignment="1">
      <alignment/>
    </xf>
    <xf numFmtId="0" fontId="1" fillId="0" borderId="97" xfId="0" applyFont="1" applyFill="1" applyBorder="1" applyAlignment="1">
      <alignment/>
    </xf>
    <xf numFmtId="4" fontId="0" fillId="0" borderId="98" xfId="0" applyNumberFormat="1" applyFill="1" applyBorder="1" applyAlignment="1">
      <alignment/>
    </xf>
    <xf numFmtId="0" fontId="0" fillId="0" borderId="72" xfId="0" applyBorder="1" applyAlignment="1">
      <alignment/>
    </xf>
    <xf numFmtId="194" fontId="6" fillId="0" borderId="15" xfId="58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0" fontId="96" fillId="0" borderId="0" xfId="0" applyFont="1" applyFill="1" applyBorder="1" applyAlignment="1">
      <alignment/>
    </xf>
    <xf numFmtId="0" fontId="96" fillId="0" borderId="0" xfId="0" applyFont="1" applyAlignment="1">
      <alignment/>
    </xf>
    <xf numFmtId="0" fontId="1" fillId="0" borderId="86" xfId="0" applyFont="1" applyFill="1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59" applyFont="1" applyAlignment="1">
      <alignment horizontal="right"/>
    </xf>
    <xf numFmtId="3" fontId="96" fillId="0" borderId="15" xfId="0" applyNumberFormat="1" applyFont="1" applyFill="1" applyBorder="1" applyAlignment="1">
      <alignment/>
    </xf>
    <xf numFmtId="9" fontId="97" fillId="0" borderId="30" xfId="59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9" fontId="0" fillId="0" borderId="0" xfId="58" applyFont="1" applyAlignment="1">
      <alignment/>
    </xf>
    <xf numFmtId="4" fontId="96" fillId="0" borderId="0" xfId="0" applyNumberFormat="1" applyFont="1" applyFill="1" applyBorder="1" applyAlignment="1">
      <alignment/>
    </xf>
    <xf numFmtId="4" fontId="96" fillId="0" borderId="99" xfId="0" applyNumberFormat="1" applyFont="1" applyFill="1" applyBorder="1" applyAlignment="1">
      <alignment/>
    </xf>
    <xf numFmtId="4" fontId="96" fillId="0" borderId="0" xfId="0" applyNumberFormat="1" applyFont="1" applyFill="1" applyBorder="1" applyAlignment="1">
      <alignment horizontal="right"/>
    </xf>
    <xf numFmtId="4" fontId="96" fillId="0" borderId="99" xfId="0" applyNumberFormat="1" applyFont="1" applyFill="1" applyBorder="1" applyAlignment="1">
      <alignment horizontal="right"/>
    </xf>
    <xf numFmtId="0" fontId="96" fillId="0" borderId="0" xfId="0" applyFont="1" applyFill="1" applyBorder="1" applyAlignment="1">
      <alignment wrapText="1"/>
    </xf>
    <xf numFmtId="0" fontId="0" fillId="0" borderId="78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0" fontId="11" fillId="26" borderId="102" xfId="0" applyFont="1" applyFill="1" applyBorder="1" applyAlignment="1">
      <alignment horizontal="center"/>
    </xf>
    <xf numFmtId="0" fontId="11" fillId="26" borderId="103" xfId="0" applyFont="1" applyFill="1" applyBorder="1" applyAlignment="1">
      <alignment horizontal="center"/>
    </xf>
    <xf numFmtId="0" fontId="11" fillId="26" borderId="10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1" fillId="26" borderId="10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1" fillId="26" borderId="106" xfId="0" applyFont="1" applyFill="1" applyBorder="1" applyAlignment="1">
      <alignment horizontal="center" vertical="center"/>
    </xf>
    <xf numFmtId="0" fontId="11" fillId="26" borderId="69" xfId="0" applyFont="1" applyFill="1" applyBorder="1" applyAlignment="1">
      <alignment horizontal="center" vertical="center"/>
    </xf>
    <xf numFmtId="0" fontId="11" fillId="26" borderId="107" xfId="0" applyFont="1" applyFill="1" applyBorder="1" applyAlignment="1">
      <alignment horizontal="center" vertical="center"/>
    </xf>
    <xf numFmtId="0" fontId="11" fillId="26" borderId="32" xfId="0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0" fontId="11" fillId="26" borderId="36" xfId="0" applyFont="1" applyFill="1" applyBorder="1" applyAlignment="1">
      <alignment horizontal="center" vertical="center"/>
    </xf>
    <xf numFmtId="0" fontId="11" fillId="26" borderId="46" xfId="0" applyFont="1" applyFill="1" applyBorder="1" applyAlignment="1">
      <alignment horizontal="center" vertical="center"/>
    </xf>
    <xf numFmtId="0" fontId="11" fillId="26" borderId="7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1" fillId="19" borderId="102" xfId="0" applyFont="1" applyFill="1" applyBorder="1" applyAlignment="1">
      <alignment horizontal="center"/>
    </xf>
    <xf numFmtId="0" fontId="11" fillId="19" borderId="104" xfId="0" applyFont="1" applyFill="1" applyBorder="1" applyAlignment="1">
      <alignment horizontal="center"/>
    </xf>
    <xf numFmtId="0" fontId="11" fillId="19" borderId="11" xfId="0" applyFont="1" applyFill="1" applyBorder="1" applyAlignment="1">
      <alignment horizontal="center"/>
    </xf>
    <xf numFmtId="0" fontId="11" fillId="19" borderId="12" xfId="0" applyFont="1" applyFill="1" applyBorder="1" applyAlignment="1">
      <alignment horizontal="center"/>
    </xf>
    <xf numFmtId="0" fontId="11" fillId="19" borderId="66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11" fillId="19" borderId="106" xfId="0" applyFont="1" applyFill="1" applyBorder="1" applyAlignment="1">
      <alignment horizontal="center" vertical="center"/>
    </xf>
    <xf numFmtId="0" fontId="11" fillId="19" borderId="108" xfId="0" applyFont="1" applyFill="1" applyBorder="1" applyAlignment="1">
      <alignment horizontal="center" vertical="center"/>
    </xf>
    <xf numFmtId="0" fontId="11" fillId="19" borderId="107" xfId="0" applyFont="1" applyFill="1" applyBorder="1" applyAlignment="1">
      <alignment horizontal="center" vertical="center"/>
    </xf>
    <xf numFmtId="0" fontId="11" fillId="19" borderId="109" xfId="0" applyFont="1" applyFill="1" applyBorder="1" applyAlignment="1">
      <alignment horizontal="center" vertical="center"/>
    </xf>
    <xf numFmtId="0" fontId="11" fillId="19" borderId="105" xfId="0" applyFont="1" applyFill="1" applyBorder="1" applyAlignment="1">
      <alignment horizontal="center"/>
    </xf>
    <xf numFmtId="0" fontId="11" fillId="19" borderId="103" xfId="0" applyFont="1" applyFill="1" applyBorder="1" applyAlignment="1">
      <alignment horizontal="center"/>
    </xf>
    <xf numFmtId="0" fontId="11" fillId="19" borderId="46" xfId="0" applyFont="1" applyFill="1" applyBorder="1" applyAlignment="1">
      <alignment horizontal="center" vertical="center"/>
    </xf>
    <xf numFmtId="0" fontId="11" fillId="19" borderId="1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0" fontId="0" fillId="0" borderId="72" xfId="0" applyNumberFormat="1" applyBorder="1" applyAlignment="1">
      <alignment/>
    </xf>
    <xf numFmtId="10" fontId="6" fillId="0" borderId="33" xfId="58" applyNumberFormat="1" applyFont="1" applyFill="1" applyBorder="1" applyAlignment="1">
      <alignment horizontal="center"/>
    </xf>
    <xf numFmtId="10" fontId="0" fillId="0" borderId="33" xfId="0" applyNumberFormat="1" applyBorder="1" applyAlignment="1">
      <alignment/>
    </xf>
    <xf numFmtId="10" fontId="6" fillId="0" borderId="90" xfId="58" applyNumberFormat="1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aje 2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FACTURACIÓN EN LAS EMPRESAS DEL MERCADO ELÉCTRICO  2013</a:t>
            </a:r>
          </a:p>
        </c:rich>
      </c:tx>
      <c:layout>
        <c:manualLayout>
          <c:xMode val="factor"/>
          <c:yMode val="factor"/>
          <c:x val="-0.0095"/>
          <c:y val="0.0145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13675"/>
          <c:w val="0.88075"/>
          <c:h val="0.7125"/>
        </c:manualLayout>
      </c:layout>
      <c:lineChart>
        <c:grouping val="standard"/>
        <c:varyColors val="0"/>
        <c:ser>
          <c:idx val="0"/>
          <c:order val="0"/>
          <c:tx>
            <c:strRef>
              <c:f>'9.1 Fact. Total'!$M$37</c:f>
              <c:strCache>
                <c:ptCount val="1"/>
                <c:pt idx="0">
                  <c:v>Distribución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Total'!$N$37:$Y$37</c:f>
              <c:numCache/>
            </c:numRef>
          </c:val>
          <c:smooth val="0"/>
        </c:ser>
        <c:ser>
          <c:idx val="1"/>
          <c:order val="1"/>
          <c:tx>
            <c:strRef>
              <c:f>'9.1 Fact. Total'!$M$38</c:f>
              <c:strCache>
                <c:ptCount val="1"/>
                <c:pt idx="0">
                  <c:v>Generación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Total'!$N$38:$Y$38</c:f>
              <c:numCache/>
            </c:numRef>
          </c:val>
          <c:smooth val="0"/>
        </c:ser>
        <c:ser>
          <c:idx val="2"/>
          <c:order val="2"/>
          <c:tx>
            <c:strRef>
              <c:f>'9.1 Fact. Total'!$M$39</c:f>
              <c:strCache>
                <c:ptCount val="1"/>
                <c:pt idx="0">
                  <c:v>Transmisión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Total'!$N$39:$Y$39</c:f>
              <c:numCache/>
            </c:numRef>
          </c:val>
          <c:smooth val="0"/>
        </c:ser>
        <c:marker val="1"/>
        <c:axId val="11488007"/>
        <c:axId val="64716748"/>
      </c:lineChart>
      <c:catAx>
        <c:axId val="11488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16748"/>
        <c:crosses val="autoZero"/>
        <c:auto val="1"/>
        <c:lblOffset val="100"/>
        <c:tickLblSkip val="1"/>
        <c:noMultiLvlLbl val="0"/>
      </c:catAx>
      <c:valAx>
        <c:axId val="64716748"/>
        <c:scaling>
          <c:orientation val="minMax"/>
          <c:max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 US $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88007"/>
        <c:crossesAt val="1"/>
        <c:crossBetween val="between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5"/>
          <c:y val="0.89675"/>
          <c:w val="0.616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EMPRESAS TRANSMISORAS SEGUN LONGITUD DE LÍNEAS OPERATIVAS EN    500,  220  y 138 kV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19325"/>
          <c:y val="0.2745"/>
          <c:w val="0.60225"/>
          <c:h val="0.51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'9.3 Transmisión'!$O$35:$O$42</c:f>
              <c:strCache/>
            </c:strRef>
          </c:cat>
          <c:val>
            <c:numRef>
              <c:f>'9.3 Transmisión'!$Q$35:$Q$42</c:f>
              <c:numCache/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 DE LAS EMPRESAS ESTATALES Y PRIVADAS 
</a:t>
            </a:r>
            <a:r>
              <a:rPr lang="en-US" cap="none" sz="1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SEGÚN EL NÚMERO DE CLIENTES</a:t>
            </a:r>
          </a:p>
        </c:rich>
      </c:tx>
      <c:layout>
        <c:manualLayout>
          <c:xMode val="factor"/>
          <c:yMode val="factor"/>
          <c:x val="-0.08825"/>
          <c:y val="0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08725"/>
          <c:y val="0.47925"/>
          <c:w val="0.25"/>
          <c:h val="0.274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'9.4 Distribuidoras'!$T$48:$T$49</c:f>
              <c:strCache/>
            </c:strRef>
          </c:cat>
          <c:val>
            <c:numRef>
              <c:f>'9.4 Distribuidoras'!$U$48:$U$49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74"/>
          <c:y val="0"/>
          <c:w val="0.92375"/>
          <c:h val="0.9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 Distribuidoras'!$W$48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Distribuidoras'!$X$46:$Y$46</c:f>
              <c:strCache/>
            </c:strRef>
          </c:cat>
          <c:val>
            <c:numRef>
              <c:f>'9.4 Distribuidoras'!$X$48:$Y$48</c:f>
              <c:numCache/>
            </c:numRef>
          </c:val>
          <c:shape val="box"/>
        </c:ser>
        <c:ser>
          <c:idx val="1"/>
          <c:order val="1"/>
          <c:tx>
            <c:strRef>
              <c:f>'9.4 Distribuidoras'!$W$49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Distribuidoras'!$X$46:$Y$46</c:f>
              <c:strCache/>
            </c:strRef>
          </c:cat>
          <c:val>
            <c:numRef>
              <c:f>'9.4 Distribuidoras'!$X$49:$Y$49</c:f>
              <c:numCache/>
            </c:numRef>
          </c:val>
          <c:shape val="box"/>
        </c:ser>
        <c:shape val="box"/>
        <c:axId val="42122069"/>
        <c:axId val="13580450"/>
      </c:bar3DChart>
      <c:catAx>
        <c:axId val="4212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80450"/>
        <c:crossesAt val="0"/>
        <c:auto val="1"/>
        <c:lblOffset val="100"/>
        <c:tickLblSkip val="1"/>
        <c:noMultiLvlLbl val="0"/>
      </c:catAx>
      <c:valAx>
        <c:axId val="1358045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°</a:t>
                </a:r>
              </a:p>
            </c:rich>
          </c:tx>
          <c:layout>
            <c:manualLayout>
              <c:xMode val="factor"/>
              <c:yMode val="factor"/>
              <c:x val="0.12175"/>
              <c:y val="-0.4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22069"/>
        <c:crossesAt val="1"/>
        <c:crossBetween val="between"/>
        <c:dispUnits/>
        <c:majorUnit val="500000"/>
        <c:min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425"/>
          <c:y val="0.939"/>
          <c:w val="0.4622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LAS EMPRESAS ESTATALES Y PRIVADAS SEGÚN SU VENTA DE ENERGÍA ELÉCTRICA</a:t>
            </a:r>
          </a:p>
        </c:rich>
      </c:tx>
      <c:layout>
        <c:manualLayout>
          <c:xMode val="factor"/>
          <c:yMode val="factor"/>
          <c:x val="-0.016"/>
          <c:y val="0.0105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"/>
          <c:y val="0.54075"/>
          <c:w val="0.19825"/>
          <c:h val="0.168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'9.4 Distribuidoras'!$T$54:$T$55</c:f>
              <c:strCache/>
            </c:strRef>
          </c:cat>
          <c:val>
            <c:numRef>
              <c:f>'9.4 Distribuidoras'!$U$54:$U$55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10575"/>
          <c:y val="0"/>
          <c:w val="0.88875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 Distribuidoras'!$W$54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Distribuidoras'!$X$53:$Y$53</c:f>
              <c:strCache/>
            </c:strRef>
          </c:cat>
          <c:val>
            <c:numRef>
              <c:f>'9.4 Distribuidoras'!$X$54:$Y$54</c:f>
              <c:numCache/>
            </c:numRef>
          </c:val>
          <c:shape val="box"/>
        </c:ser>
        <c:ser>
          <c:idx val="1"/>
          <c:order val="1"/>
          <c:tx>
            <c:strRef>
              <c:f>'9.4 Distribuidoras'!$W$55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Distribuidoras'!$X$53:$Y$53</c:f>
              <c:strCache/>
            </c:strRef>
          </c:cat>
          <c:val>
            <c:numRef>
              <c:f>'9.4 Distribuidoras'!$X$55:$Y$55</c:f>
              <c:numCache/>
            </c:numRef>
          </c:val>
          <c:shape val="box"/>
        </c:ser>
        <c:shape val="box"/>
        <c:axId val="58288731"/>
        <c:axId val="12651600"/>
      </c:bar3DChart>
      <c:catAx>
        <c:axId val="5828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51600"/>
        <c:crosses val="autoZero"/>
        <c:auto val="1"/>
        <c:lblOffset val="100"/>
        <c:tickLblSkip val="1"/>
        <c:noMultiLvlLbl val="0"/>
      </c:catAx>
      <c:valAx>
        <c:axId val="12651600"/>
        <c:scaling>
          <c:orientation val="minMax"/>
          <c:max val="1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12175"/>
              <c:y val="0.07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88731"/>
        <c:crossesAt val="1"/>
        <c:crossBetween val="between"/>
        <c:dispUnits/>
        <c:majorUnit val="2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825"/>
          <c:y val="0.93725"/>
          <c:w val="0.4947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LAS EMPRESAS ESTATALES Y PRIVADAS SEGÚN SU FACTURACIÓN 2013</a:t>
            </a:r>
          </a:p>
        </c:rich>
      </c:tx>
      <c:layout>
        <c:manualLayout>
          <c:xMode val="factor"/>
          <c:yMode val="factor"/>
          <c:x val="-0.00125"/>
          <c:y val="0.0335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467"/>
          <c:w val="0.263"/>
          <c:h val="0.280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'9.1 Fact. Total'!$E$7:$F$7</c:f>
              <c:strCache/>
            </c:strRef>
          </c:cat>
          <c:val>
            <c:numRef>
              <c:f>'9.1 Fact. Total'!$E$19:$F$19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4075"/>
          <c:w val="0.853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'9.1 Fact. Total'!$E$7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('9.1 Fact. Total'!$D$10,'9.1 Fact. Total'!$D$13,'9.1 Fact. Total'!$D$16)</c:f>
              <c:strCache/>
            </c:strRef>
          </c:cat>
          <c:val>
            <c:numRef>
              <c:f>('9.1 Fact. Total'!$E$10,'9.1 Fact. Total'!$E$13,'9.1 Fact. Total'!$E$16)</c:f>
              <c:numCache/>
            </c:numRef>
          </c:val>
          <c:shape val="box"/>
        </c:ser>
        <c:ser>
          <c:idx val="1"/>
          <c:order val="1"/>
          <c:tx>
            <c:strRef>
              <c:f>'9.1 Fact. Total'!$F$7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9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('9.1 Fact. Total'!$D$10,'9.1 Fact. Total'!$D$13,'9.1 Fact. Total'!$D$16)</c:f>
              <c:strCache/>
            </c:strRef>
          </c:cat>
          <c:val>
            <c:numRef>
              <c:f>('9.1 Fact. Total'!$F$10,'9.1 Fact. Total'!$F$13,'9.1 Fact. Total'!$F$16)</c:f>
              <c:numCache/>
            </c:numRef>
          </c:val>
          <c:shape val="box"/>
        </c:ser>
        <c:shape val="box"/>
        <c:axId val="64846365"/>
        <c:axId val="1496394"/>
      </c:bar3DChart>
      <c:catAx>
        <c:axId val="64846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6394"/>
        <c:crosses val="autoZero"/>
        <c:auto val="1"/>
        <c:lblOffset val="100"/>
        <c:tickLblSkip val="1"/>
        <c:noMultiLvlLbl val="0"/>
      </c:catAx>
      <c:valAx>
        <c:axId val="1496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 $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463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75"/>
          <c:y val="0.914"/>
          <c:w val="0.54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 DE LAS EMPRESAS ESTATALES Y PRIVADAS POR SU POTENCIA INSTALADA</a:t>
            </a:r>
          </a:p>
        </c:rich>
      </c:tx>
      <c:layout>
        <c:manualLayout>
          <c:xMode val="factor"/>
          <c:yMode val="factor"/>
          <c:x val="0.02075"/>
          <c:y val="-0.01875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4965"/>
          <c:w val="0.30575"/>
          <c:h val="0.279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'9.2.  Generadoras'!$V$76:$V$77</c:f>
              <c:strCache/>
            </c:strRef>
          </c:cat>
          <c:val>
            <c:numRef>
              <c:f>'9.2.  Generadoras'!$W$76:$W$77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525"/>
          <c:w val="0.98375"/>
          <c:h val="0.8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'9.2.  Generadoras'!$Y$76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Generadoras'!$Z$74:$AB$74</c:f>
              <c:strCache/>
            </c:strRef>
          </c:cat>
          <c:val>
            <c:numRef>
              <c:f>'9.2.  Generadoras'!$Z$76:$AB$76</c:f>
              <c:numCache/>
            </c:numRef>
          </c:val>
          <c:shape val="box"/>
        </c:ser>
        <c:ser>
          <c:idx val="1"/>
          <c:order val="1"/>
          <c:tx>
            <c:strRef>
              <c:f>'9.2.  Generadoras'!$Y$77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Generadoras'!$Z$74:$AB$74</c:f>
              <c:strCache/>
            </c:strRef>
          </c:cat>
          <c:val>
            <c:numRef>
              <c:f>'9.2.  Generadoras'!$Z$77:$AB$77</c:f>
              <c:numCache/>
            </c:numRef>
          </c:val>
          <c:shape val="box"/>
        </c:ser>
        <c:shape val="box"/>
        <c:axId val="43395427"/>
        <c:axId val="50507832"/>
      </c:bar3DChart>
      <c:catAx>
        <c:axId val="4339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507832"/>
        <c:crosses val="autoZero"/>
        <c:auto val="1"/>
        <c:lblOffset val="100"/>
        <c:tickLblSkip val="1"/>
        <c:noMultiLvlLbl val="0"/>
      </c:catAx>
      <c:valAx>
        <c:axId val="5050783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3"/>
              <c:y val="0.0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95427"/>
        <c:crossesAt val="1"/>
        <c:crossBetween val="between"/>
        <c:dispUnits/>
        <c:majorUnit val="4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"/>
          <c:y val="0.909"/>
          <c:w val="0.676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LAS EMPRESAS ESTATALES Y PRIVADAS SEGÚN SU PRODUCCIÓN DE ENERGÍA ELÉCTRICA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7475"/>
          <c:y val="0.5465"/>
          <c:w val="0.4075"/>
          <c:h val="0.321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'9.2.  Generadoras'!$V$81:$V$82</c:f>
              <c:strCache/>
            </c:strRef>
          </c:cat>
          <c:val>
            <c:numRef>
              <c:f>'9.2.  Generadoras'!$W$81:$W$82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"/>
          <c:y val="0.0355"/>
          <c:w val="0.988"/>
          <c:h val="0.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'9.2.  Generadoras'!$Y$81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Generadoras'!$Z$80:$AB$80</c:f>
              <c:strCache/>
            </c:strRef>
          </c:cat>
          <c:val>
            <c:numRef>
              <c:f>'9.2.  Generadoras'!$Z$81:$AB$81</c:f>
              <c:numCache/>
            </c:numRef>
          </c:val>
          <c:shape val="box"/>
        </c:ser>
        <c:ser>
          <c:idx val="1"/>
          <c:order val="1"/>
          <c:tx>
            <c:strRef>
              <c:f>'9.2.  Generadoras'!$Y$82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Generadoras'!$Z$80:$AB$80</c:f>
              <c:strCache/>
            </c:strRef>
          </c:cat>
          <c:val>
            <c:numRef>
              <c:f>'9.2.  Generadoras'!$Z$82:$AB$82</c:f>
              <c:numCache/>
            </c:numRef>
          </c:val>
          <c:shape val="box"/>
        </c:ser>
        <c:shape val="box"/>
        <c:axId val="55440985"/>
        <c:axId val="64284694"/>
      </c:bar3DChart>
      <c:catAx>
        <c:axId val="5544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284694"/>
        <c:crosses val="autoZero"/>
        <c:auto val="1"/>
        <c:lblOffset val="100"/>
        <c:tickLblSkip val="1"/>
        <c:noMultiLvlLbl val="0"/>
      </c:catAx>
      <c:valAx>
        <c:axId val="6428469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4325"/>
              <c:y val="0.0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0985"/>
        <c:crossesAt val="1"/>
        <c:crossBetween val="between"/>
        <c:dispUnits/>
        <c:majorUnit val="2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25"/>
          <c:y val="0.89575"/>
          <c:w val="0.549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 DE LAS EMPRESAS PRIVADAS SEGÚN LONGITUD DE LÍNEAS DE TRANMISIÓN EN 500,  220 y 138 kV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9425"/>
          <c:y val="0.241"/>
          <c:w val="0.629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'9.3 Transmisión'!$S$24:$U$24</c:f>
              <c:strCache/>
            </c:strRef>
          </c:cat>
          <c:val>
            <c:numRef>
              <c:f>'9.3 Transmisión'!$S$26:$U$26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'9.3 Transmisión'!$S$24:$U$24</c:f>
              <c:strCache/>
            </c:strRef>
          </c:cat>
          <c:val>
            <c:numRef>
              <c:f>'9.3 Transmisión'!$T$25:$U$25</c:f>
              <c:numCache/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'9.3 Transmisión'!$S$24:$U$24</c:f>
              <c:strCache/>
            </c:strRef>
          </c:cat>
          <c:val>
            <c:numRef>
              <c:f>'9.3 Transmisión'!$S$26:$U$26</c:f>
              <c:numCache/>
            </c:numRef>
          </c:val>
        </c:ser>
        <c:ser>
          <c:idx val="3"/>
          <c:order val="3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'9.3 Transmisión'!$S$24:$U$24</c:f>
              <c:strCache/>
            </c:strRef>
          </c:cat>
          <c:val>
            <c:numRef>
              <c:f>'9.3 Transmisión'!$T$25:$U$25</c:f>
              <c:numCache/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'9.3 Transmisión'!$S$24:$U$24</c:f>
              <c:strCache/>
            </c:strRef>
          </c:cat>
          <c:val>
            <c:numRef>
              <c:f>'9.3 Transmisión'!$S$26:$U$26</c:f>
              <c:numCache/>
            </c:numRef>
          </c:val>
        </c:ser>
        <c:ser>
          <c:idx val="5"/>
          <c:order val="5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'9.3 Transmisión'!$S$24:$U$24</c:f>
              <c:strCache/>
            </c:strRef>
          </c:cat>
          <c:val>
            <c:numRef>
              <c:f>'9.3 Transmisión'!$T$25:$U$25</c:f>
              <c:numCache/>
            </c:numRef>
          </c:val>
        </c:ser>
        <c:ser>
          <c:idx val="6"/>
          <c:order val="6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'9.3 Transmisión'!$S$24:$U$24</c:f>
              <c:strCache/>
            </c:strRef>
          </c:cat>
          <c:val>
            <c:numRef>
              <c:f>'9.3 Transmisión'!$S$26:$U$26</c:f>
              <c:numCache/>
            </c:numRef>
          </c:val>
        </c:ser>
        <c:ser>
          <c:idx val="7"/>
          <c:order val="7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'9.3 Transmisión'!$S$24:$U$24</c:f>
              <c:strCache/>
            </c:strRef>
          </c:cat>
          <c:val>
            <c:numRef>
              <c:f>'9.3 Transmisión'!$T$25:$U$25</c:f>
              <c:numCache/>
            </c:numRef>
          </c:val>
        </c:ser>
        <c:overlap val="100"/>
        <c:axId val="52316799"/>
        <c:axId val="40792164"/>
      </c:barChart>
      <c:catAx>
        <c:axId val="52316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2164"/>
        <c:crosses val="autoZero"/>
        <c:auto val="1"/>
        <c:lblOffset val="100"/>
        <c:tickLblSkip val="1"/>
        <c:noMultiLvlLbl val="0"/>
      </c:catAx>
      <c:valAx>
        <c:axId val="40792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6799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POR EMPRESA TRANSMISORA 2001</a:t>
            </a:r>
          </a:p>
        </c:rich>
      </c:tx>
      <c:layout/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60%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46</xdr:row>
      <xdr:rowOff>152400</xdr:rowOff>
    </xdr:from>
    <xdr:to>
      <xdr:col>9</xdr:col>
      <xdr:colOff>600075</xdr:colOff>
      <xdr:row>71</xdr:row>
      <xdr:rowOff>152400</xdr:rowOff>
    </xdr:to>
    <xdr:graphicFrame>
      <xdr:nvGraphicFramePr>
        <xdr:cNvPr id="1" name="Chart 3"/>
        <xdr:cNvGraphicFramePr/>
      </xdr:nvGraphicFramePr>
      <xdr:xfrm>
        <a:off x="200025" y="7991475"/>
        <a:ext cx="8105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23</xdr:row>
      <xdr:rowOff>28575</xdr:rowOff>
    </xdr:from>
    <xdr:to>
      <xdr:col>9</xdr:col>
      <xdr:colOff>828675</xdr:colOff>
      <xdr:row>42</xdr:row>
      <xdr:rowOff>95250</xdr:rowOff>
    </xdr:to>
    <xdr:graphicFrame>
      <xdr:nvGraphicFramePr>
        <xdr:cNvPr id="2" name="Chart 1"/>
        <xdr:cNvGraphicFramePr/>
      </xdr:nvGraphicFramePr>
      <xdr:xfrm>
        <a:off x="161925" y="4067175"/>
        <a:ext cx="83724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704850</xdr:colOff>
      <xdr:row>27</xdr:row>
      <xdr:rowOff>85725</xdr:rowOff>
    </xdr:from>
    <xdr:to>
      <xdr:col>3</xdr:col>
      <xdr:colOff>590550</xdr:colOff>
      <xdr:row>29</xdr:row>
      <xdr:rowOff>95250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04850" y="4781550"/>
          <a:ext cx="2171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5 295 x 10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US $</a:t>
          </a:r>
        </a:p>
      </xdr:txBody>
    </xdr:sp>
    <xdr:clientData/>
  </xdr:twoCellAnchor>
  <xdr:twoCellAnchor>
    <xdr:from>
      <xdr:col>4</xdr:col>
      <xdr:colOff>457200</xdr:colOff>
      <xdr:row>26</xdr:row>
      <xdr:rowOff>104775</xdr:rowOff>
    </xdr:from>
    <xdr:to>
      <xdr:col>9</xdr:col>
      <xdr:colOff>561975</xdr:colOff>
      <xdr:row>41</xdr:row>
      <xdr:rowOff>133350</xdr:rowOff>
    </xdr:to>
    <xdr:graphicFrame>
      <xdr:nvGraphicFramePr>
        <xdr:cNvPr id="4" name="Chart 2"/>
        <xdr:cNvGraphicFramePr/>
      </xdr:nvGraphicFramePr>
      <xdr:xfrm>
        <a:off x="4048125" y="4638675"/>
        <a:ext cx="42195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0.5675</cdr:y>
    </cdr:from>
    <cdr:to>
      <cdr:x>0.58875</cdr:x>
      <cdr:y>0.63</cdr:y>
    </cdr:to>
    <cdr:sp>
      <cdr:nvSpPr>
        <cdr:cNvPr id="1" name="Text Box 23"/>
        <cdr:cNvSpPr txBox="1">
          <a:spLocks noChangeArrowheads="1"/>
        </cdr:cNvSpPr>
      </cdr:nvSpPr>
      <cdr:spPr>
        <a:xfrm>
          <a:off x="1485900" y="1171575"/>
          <a:ext cx="2381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4%</a:t>
          </a:r>
        </a:p>
      </cdr:txBody>
    </cdr:sp>
  </cdr:relSizeAnchor>
  <cdr:relSizeAnchor xmlns:cdr="http://schemas.openxmlformats.org/drawingml/2006/chartDrawing">
    <cdr:from>
      <cdr:x>0.28</cdr:x>
      <cdr:y>0.3735</cdr:y>
    </cdr:from>
    <cdr:to>
      <cdr:x>0.3705</cdr:x>
      <cdr:y>0.45025</cdr:y>
    </cdr:to>
    <cdr:sp>
      <cdr:nvSpPr>
        <cdr:cNvPr id="2" name="Text Box 23"/>
        <cdr:cNvSpPr txBox="1">
          <a:spLocks noChangeArrowheads="1"/>
        </cdr:cNvSpPr>
      </cdr:nvSpPr>
      <cdr:spPr>
        <a:xfrm>
          <a:off x="819150" y="771525"/>
          <a:ext cx="266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42%</a:t>
          </a:r>
        </a:p>
      </cdr:txBody>
    </cdr:sp>
  </cdr:relSizeAnchor>
  <cdr:relSizeAnchor xmlns:cdr="http://schemas.openxmlformats.org/drawingml/2006/chartDrawing">
    <cdr:from>
      <cdr:x>0.3665</cdr:x>
      <cdr:y>0.32975</cdr:y>
    </cdr:from>
    <cdr:to>
      <cdr:x>0.44975</cdr:x>
      <cdr:y>0.406</cdr:y>
    </cdr:to>
    <cdr:sp>
      <cdr:nvSpPr>
        <cdr:cNvPr id="3" name="Text Box 23"/>
        <cdr:cNvSpPr txBox="1">
          <a:spLocks noChangeArrowheads="1"/>
        </cdr:cNvSpPr>
      </cdr:nvSpPr>
      <cdr:spPr>
        <a:xfrm>
          <a:off x="1076325" y="67627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58%</a:t>
          </a:r>
        </a:p>
      </cdr:txBody>
    </cdr:sp>
  </cdr:relSizeAnchor>
  <cdr:relSizeAnchor xmlns:cdr="http://schemas.openxmlformats.org/drawingml/2006/chartDrawing">
    <cdr:from>
      <cdr:x>0.59</cdr:x>
      <cdr:y>0.15625</cdr:y>
    </cdr:from>
    <cdr:to>
      <cdr:x>0.677</cdr:x>
      <cdr:y>0.23275</cdr:y>
    </cdr:to>
    <cdr:sp>
      <cdr:nvSpPr>
        <cdr:cNvPr id="4" name="Text Box 23"/>
        <cdr:cNvSpPr txBox="1">
          <a:spLocks noChangeArrowheads="1"/>
        </cdr:cNvSpPr>
      </cdr:nvSpPr>
      <cdr:spPr>
        <a:xfrm>
          <a:off x="1733550" y="3238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96%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0.24175</cdr:y>
    </cdr:from>
    <cdr:to>
      <cdr:x>0.42</cdr:x>
      <cdr:y>0.37375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809625" y="628650"/>
          <a:ext cx="2552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39 897 GWh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0.47675</cdr:x>
      <cdr:y>0.6065</cdr:y>
    </cdr:from>
    <cdr:to>
      <cdr:x>0.52525</cdr:x>
      <cdr:y>0.684</cdr:y>
    </cdr:to>
    <cdr:sp>
      <cdr:nvSpPr>
        <cdr:cNvPr id="1" name="Text Box 23"/>
        <cdr:cNvSpPr txBox="1">
          <a:spLocks noChangeArrowheads="1"/>
        </cdr:cNvSpPr>
      </cdr:nvSpPr>
      <cdr:spPr>
        <a:xfrm>
          <a:off x="1819275" y="1266825"/>
          <a:ext cx="180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3%</a:t>
          </a:r>
        </a:p>
      </cdr:txBody>
    </cdr:sp>
  </cdr:relSizeAnchor>
  <cdr:relSizeAnchor xmlns:cdr="http://schemas.openxmlformats.org/drawingml/2006/chartDrawing">
    <cdr:from>
      <cdr:x>0.539</cdr:x>
      <cdr:y>0.151</cdr:y>
    </cdr:from>
    <cdr:to>
      <cdr:x>0.612</cdr:x>
      <cdr:y>0.22775</cdr:y>
    </cdr:to>
    <cdr:sp>
      <cdr:nvSpPr>
        <cdr:cNvPr id="2" name="Text Box 24"/>
        <cdr:cNvSpPr txBox="1">
          <a:spLocks noChangeArrowheads="1"/>
        </cdr:cNvSpPr>
      </cdr:nvSpPr>
      <cdr:spPr>
        <a:xfrm>
          <a:off x="2057400" y="314325"/>
          <a:ext cx="276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97%
</a:t>
          </a:r>
        </a:p>
      </cdr:txBody>
    </cdr:sp>
  </cdr:relSizeAnchor>
  <cdr:relSizeAnchor xmlns:cdr="http://schemas.openxmlformats.org/drawingml/2006/chartDrawing">
    <cdr:from>
      <cdr:x>0.3395</cdr:x>
      <cdr:y>0.153</cdr:y>
    </cdr:from>
    <cdr:to>
      <cdr:x>0.44225</cdr:x>
      <cdr:y>0.22</cdr:y>
    </cdr:to>
    <cdr:sp>
      <cdr:nvSpPr>
        <cdr:cNvPr id="3" name="Text Box 23"/>
        <cdr:cNvSpPr txBox="1">
          <a:spLocks noChangeArrowheads="1"/>
        </cdr:cNvSpPr>
      </cdr:nvSpPr>
      <cdr:spPr>
        <a:xfrm>
          <a:off x="1295400" y="314325"/>
          <a:ext cx="39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53%</a:t>
          </a:r>
        </a:p>
      </cdr:txBody>
    </cdr:sp>
  </cdr:relSizeAnchor>
  <cdr:relSizeAnchor xmlns:cdr="http://schemas.openxmlformats.org/drawingml/2006/chartDrawing">
    <cdr:from>
      <cdr:x>0.24575</cdr:x>
      <cdr:y>0.215</cdr:y>
    </cdr:from>
    <cdr:to>
      <cdr:x>0.32375</cdr:x>
      <cdr:y>0.29175</cdr:y>
    </cdr:to>
    <cdr:sp>
      <cdr:nvSpPr>
        <cdr:cNvPr id="4" name="Text Box 23"/>
        <cdr:cNvSpPr txBox="1">
          <a:spLocks noChangeArrowheads="1"/>
        </cdr:cNvSpPr>
      </cdr:nvSpPr>
      <cdr:spPr>
        <a:xfrm>
          <a:off x="933450" y="447675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71</xdr:row>
      <xdr:rowOff>123825</xdr:rowOff>
    </xdr:from>
    <xdr:to>
      <xdr:col>5</xdr:col>
      <xdr:colOff>533400</xdr:colOff>
      <xdr:row>87</xdr:row>
      <xdr:rowOff>142875</xdr:rowOff>
    </xdr:to>
    <xdr:graphicFrame>
      <xdr:nvGraphicFramePr>
        <xdr:cNvPr id="1" name="Chart 1"/>
        <xdr:cNvGraphicFramePr/>
      </xdr:nvGraphicFramePr>
      <xdr:xfrm>
        <a:off x="400050" y="14773275"/>
        <a:ext cx="60293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2886075</xdr:colOff>
      <xdr:row>74</xdr:row>
      <xdr:rowOff>123825</xdr:rowOff>
    </xdr:from>
    <xdr:to>
      <xdr:col>5</xdr:col>
      <xdr:colOff>247650</xdr:colOff>
      <xdr:row>87</xdr:row>
      <xdr:rowOff>66675</xdr:rowOff>
    </xdr:to>
    <xdr:graphicFrame>
      <xdr:nvGraphicFramePr>
        <xdr:cNvPr id="2" name="Chart 2"/>
        <xdr:cNvGraphicFramePr/>
      </xdr:nvGraphicFramePr>
      <xdr:xfrm>
        <a:off x="3200400" y="15259050"/>
        <a:ext cx="29432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609600</xdr:colOff>
      <xdr:row>75</xdr:row>
      <xdr:rowOff>85725</xdr:rowOff>
    </xdr:from>
    <xdr:to>
      <xdr:col>1</xdr:col>
      <xdr:colOff>2409825</xdr:colOff>
      <xdr:row>76</xdr:row>
      <xdr:rowOff>152400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923925" y="15392400"/>
          <a:ext cx="1800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9 288 MW</a:t>
          </a:r>
        </a:p>
      </xdr:txBody>
    </xdr:sp>
    <xdr:clientData/>
  </xdr:twoCellAnchor>
  <xdr:twoCellAnchor>
    <xdr:from>
      <xdr:col>8</xdr:col>
      <xdr:colOff>123825</xdr:colOff>
      <xdr:row>71</xdr:row>
      <xdr:rowOff>123825</xdr:rowOff>
    </xdr:from>
    <xdr:to>
      <xdr:col>18</xdr:col>
      <xdr:colOff>914400</xdr:colOff>
      <xdr:row>87</xdr:row>
      <xdr:rowOff>142875</xdr:rowOff>
    </xdr:to>
    <xdr:graphicFrame>
      <xdr:nvGraphicFramePr>
        <xdr:cNvPr id="4" name="Chart 3"/>
        <xdr:cNvGraphicFramePr/>
      </xdr:nvGraphicFramePr>
      <xdr:xfrm>
        <a:off x="7915275" y="14773275"/>
        <a:ext cx="801052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561975</xdr:colOff>
      <xdr:row>74</xdr:row>
      <xdr:rowOff>133350</xdr:rowOff>
    </xdr:from>
    <xdr:to>
      <xdr:col>18</xdr:col>
      <xdr:colOff>885825</xdr:colOff>
      <xdr:row>87</xdr:row>
      <xdr:rowOff>95250</xdr:rowOff>
    </xdr:to>
    <xdr:graphicFrame>
      <xdr:nvGraphicFramePr>
        <xdr:cNvPr id="5" name="Chart 4"/>
        <xdr:cNvGraphicFramePr/>
      </xdr:nvGraphicFramePr>
      <xdr:xfrm>
        <a:off x="12068175" y="15268575"/>
        <a:ext cx="382905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561975</xdr:colOff>
      <xdr:row>82</xdr:row>
      <xdr:rowOff>38100</xdr:rowOff>
    </xdr:from>
    <xdr:to>
      <xdr:col>5</xdr:col>
      <xdr:colOff>95250</xdr:colOff>
      <xdr:row>83</xdr:row>
      <xdr:rowOff>66675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5638800" y="1649730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371475</xdr:colOff>
      <xdr:row>82</xdr:row>
      <xdr:rowOff>28575</xdr:rowOff>
    </xdr:from>
    <xdr:to>
      <xdr:col>4</xdr:col>
      <xdr:colOff>571500</xdr:colOff>
      <xdr:row>83</xdr:row>
      <xdr:rowOff>57150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5448300" y="16487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  <xdr:twoCellAnchor>
    <xdr:from>
      <xdr:col>17</xdr:col>
      <xdr:colOff>285750</xdr:colOff>
      <xdr:row>82</xdr:row>
      <xdr:rowOff>142875</xdr:rowOff>
    </xdr:from>
    <xdr:to>
      <xdr:col>17</xdr:col>
      <xdr:colOff>466725</xdr:colOff>
      <xdr:row>83</xdr:row>
      <xdr:rowOff>133350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14706600" y="166020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  <xdr:twoCellAnchor>
    <xdr:from>
      <xdr:col>17</xdr:col>
      <xdr:colOff>561975</xdr:colOff>
      <xdr:row>82</xdr:row>
      <xdr:rowOff>76200</xdr:rowOff>
    </xdr:from>
    <xdr:to>
      <xdr:col>18</xdr:col>
      <xdr:colOff>333375</xdr:colOff>
      <xdr:row>83</xdr:row>
      <xdr:rowOff>47625</xdr:rowOff>
    </xdr:to>
    <xdr:sp>
      <xdr:nvSpPr>
        <xdr:cNvPr id="9" name="Text Box 23"/>
        <xdr:cNvSpPr txBox="1">
          <a:spLocks noChangeArrowheads="1"/>
        </xdr:cNvSpPr>
      </xdr:nvSpPr>
      <xdr:spPr>
        <a:xfrm>
          <a:off x="14982825" y="16535400"/>
          <a:ext cx="361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19</xdr:row>
      <xdr:rowOff>142875</xdr:rowOff>
    </xdr:from>
    <xdr:to>
      <xdr:col>9</xdr:col>
      <xdr:colOff>847725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2266950" y="3429000"/>
        <a:ext cx="75438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23</xdr:row>
      <xdr:rowOff>66675</xdr:rowOff>
    </xdr:from>
    <xdr:to>
      <xdr:col>6</xdr:col>
      <xdr:colOff>857250</xdr:colOff>
      <xdr:row>24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543550" y="4000500"/>
          <a:ext cx="1533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10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395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km.</a:t>
          </a:r>
        </a:p>
      </xdr:txBody>
    </xdr:sp>
    <xdr:clientData/>
  </xdr:twoCellAnchor>
  <xdr:twoCellAnchor>
    <xdr:from>
      <xdr:col>49</xdr:col>
      <xdr:colOff>247650</xdr:colOff>
      <xdr:row>0</xdr:row>
      <xdr:rowOff>0</xdr:rowOff>
    </xdr:from>
    <xdr:to>
      <xdr:col>58</xdr:col>
      <xdr:colOff>485775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45920025" y="0"/>
        <a:ext cx="7096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990600</xdr:colOff>
      <xdr:row>44</xdr:row>
      <xdr:rowOff>0</xdr:rowOff>
    </xdr:from>
    <xdr:to>
      <xdr:col>10</xdr:col>
      <xdr:colOff>400050</xdr:colOff>
      <xdr:row>71</xdr:row>
      <xdr:rowOff>57150</xdr:rowOff>
    </xdr:to>
    <xdr:graphicFrame>
      <xdr:nvGraphicFramePr>
        <xdr:cNvPr id="4" name="Chart 5"/>
        <xdr:cNvGraphicFramePr/>
      </xdr:nvGraphicFramePr>
      <xdr:xfrm>
        <a:off x="1552575" y="7334250"/>
        <a:ext cx="870585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695325</xdr:colOff>
      <xdr:row>35</xdr:row>
      <xdr:rowOff>95250</xdr:rowOff>
    </xdr:from>
    <xdr:to>
      <xdr:col>4</xdr:col>
      <xdr:colOff>485775</xdr:colOff>
      <xdr:row>37</xdr:row>
      <xdr:rowOff>66675</xdr:rowOff>
    </xdr:to>
    <xdr:sp>
      <xdr:nvSpPr>
        <xdr:cNvPr id="5" name="1 CuadroTexto"/>
        <xdr:cNvSpPr txBox="1">
          <a:spLocks noChangeArrowheads="1"/>
        </xdr:cNvSpPr>
      </xdr:nvSpPr>
      <xdr:spPr>
        <a:xfrm>
          <a:off x="4772025" y="5972175"/>
          <a:ext cx="504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6%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0.251</cdr:y>
    </cdr:from>
    <cdr:to>
      <cdr:x>0.32125</cdr:x>
      <cdr:y>0.373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933450"/>
          <a:ext cx="20478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6 149 385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clientes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0.26275</cdr:y>
    </cdr:from>
    <cdr:to>
      <cdr:x>0.43475</cdr:x>
      <cdr:y>0.3285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962025"/>
          <a:ext cx="2190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21 932 GWh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142875</xdr:rowOff>
    </xdr:from>
    <xdr:to>
      <xdr:col>5</xdr:col>
      <xdr:colOff>409575</xdr:colOff>
      <xdr:row>66</xdr:row>
      <xdr:rowOff>76200</xdr:rowOff>
    </xdr:to>
    <xdr:graphicFrame>
      <xdr:nvGraphicFramePr>
        <xdr:cNvPr id="1" name="Chart 1"/>
        <xdr:cNvGraphicFramePr/>
      </xdr:nvGraphicFramePr>
      <xdr:xfrm>
        <a:off x="323850" y="8610600"/>
        <a:ext cx="81915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2914650</xdr:colOff>
      <xdr:row>47</xdr:row>
      <xdr:rowOff>104775</xdr:rowOff>
    </xdr:from>
    <xdr:to>
      <xdr:col>5</xdr:col>
      <xdr:colOff>133350</xdr:colOff>
      <xdr:row>65</xdr:row>
      <xdr:rowOff>85725</xdr:rowOff>
    </xdr:to>
    <xdr:graphicFrame>
      <xdr:nvGraphicFramePr>
        <xdr:cNvPr id="2" name="Chart 2"/>
        <xdr:cNvGraphicFramePr/>
      </xdr:nvGraphicFramePr>
      <xdr:xfrm>
        <a:off x="3228975" y="9286875"/>
        <a:ext cx="50101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43</xdr:row>
      <xdr:rowOff>142875</xdr:rowOff>
    </xdr:from>
    <xdr:to>
      <xdr:col>15</xdr:col>
      <xdr:colOff>371475</xdr:colOff>
      <xdr:row>66</xdr:row>
      <xdr:rowOff>47625</xdr:rowOff>
    </xdr:to>
    <xdr:graphicFrame>
      <xdr:nvGraphicFramePr>
        <xdr:cNvPr id="3" name="Chart 3"/>
        <xdr:cNvGraphicFramePr/>
      </xdr:nvGraphicFramePr>
      <xdr:xfrm>
        <a:off x="8953500" y="8610600"/>
        <a:ext cx="78200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485775</xdr:colOff>
      <xdr:row>47</xdr:row>
      <xdr:rowOff>104775</xdr:rowOff>
    </xdr:from>
    <xdr:to>
      <xdr:col>14</xdr:col>
      <xdr:colOff>1247775</xdr:colOff>
      <xdr:row>65</xdr:row>
      <xdr:rowOff>9525</xdr:rowOff>
    </xdr:to>
    <xdr:graphicFrame>
      <xdr:nvGraphicFramePr>
        <xdr:cNvPr id="4" name="Chart 4"/>
        <xdr:cNvGraphicFramePr/>
      </xdr:nvGraphicFramePr>
      <xdr:xfrm>
        <a:off x="12601575" y="9286875"/>
        <a:ext cx="376237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liveti\Std98\BOLETIN\P_INST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ANUARIOS\ANUARIO%202013\Capitulo%205\5.3.4%20Venta%20de%20energ&#237;a%20el&#233;ctrica%20por%20empres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_DEPA"/>
      <sheetName val="CDRO-1"/>
      <sheetName val="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ntaTotal "/>
    </sheetNames>
    <sheetDataSet>
      <sheetData sheetId="0">
        <row r="7">
          <cell r="B7" t="str">
            <v>Aguas y Energía Perú S.A. </v>
          </cell>
          <cell r="D7">
            <v>68.687576</v>
          </cell>
        </row>
        <row r="8">
          <cell r="B8" t="str">
            <v>Bioenergía del Chira S.A.</v>
          </cell>
          <cell r="D8">
            <v>41.447667</v>
          </cell>
        </row>
        <row r="9">
          <cell r="B9" t="str">
            <v>Chinango S.A.C. </v>
          </cell>
          <cell r="D9">
            <v>7.181192999999999</v>
          </cell>
        </row>
        <row r="10">
          <cell r="B10" t="str">
            <v>Compañía Eléctrica El Platanal S.A.</v>
          </cell>
          <cell r="D10">
            <v>694.6160749999999</v>
          </cell>
        </row>
        <row r="11">
          <cell r="B11" t="str">
            <v>Compañía Hidroeléctrica Tingo S.A.</v>
          </cell>
          <cell r="D11">
            <v>1.3160299999999998</v>
          </cell>
        </row>
        <row r="12">
          <cell r="B12" t="str">
            <v>Consorcio Energético Huancavelica S.A.</v>
          </cell>
          <cell r="D12">
            <v>6.087409000000001</v>
          </cell>
        </row>
        <row r="13">
          <cell r="B13" t="str">
            <v>Duke Energy Egenor S en C por A.</v>
          </cell>
          <cell r="D13">
            <v>631.838668</v>
          </cell>
        </row>
        <row r="14">
          <cell r="B14" t="str">
            <v>EDEGEL S.A.A.</v>
          </cell>
          <cell r="D14">
            <v>3282.096686</v>
          </cell>
        </row>
        <row r="15">
          <cell r="B15" t="str">
            <v>Electroperú S.A.</v>
          </cell>
          <cell r="D15">
            <v>1375.7874950000007</v>
          </cell>
        </row>
        <row r="16">
          <cell r="B16" t="str">
            <v>Empresa de Generación Eléctrica de Arequipa S.A.</v>
          </cell>
          <cell r="D16">
            <v>290.99053699999996</v>
          </cell>
        </row>
        <row r="17">
          <cell r="B17" t="str">
            <v>Empresa de Generación Eléctrica Machupicchu S.A.</v>
          </cell>
          <cell r="D17">
            <v>183.980433</v>
          </cell>
        </row>
        <row r="18">
          <cell r="B18" t="str">
            <v>Empresa de Generación Eléctrica San Gabán S.A.</v>
          </cell>
          <cell r="D18">
            <v>274.3340090000001</v>
          </cell>
        </row>
        <row r="19">
          <cell r="B19" t="str">
            <v>Empresa Eléctrica de Piura S.A.</v>
          </cell>
          <cell r="D19">
            <v>49.971633</v>
          </cell>
        </row>
        <row r="20">
          <cell r="B20" t="str">
            <v>Energía del Sur S.A.</v>
          </cell>
          <cell r="D20">
            <v>2515.985564000001</v>
          </cell>
        </row>
        <row r="21">
          <cell r="B21" t="str">
            <v>Generación Eléctrica Atocongo S.A.</v>
          </cell>
          <cell r="D21">
            <v>2.361936</v>
          </cell>
        </row>
        <row r="22">
          <cell r="B22" t="str">
            <v>Hidroeléctrica Huanchor S.A.C.</v>
          </cell>
          <cell r="D22">
            <v>57.57364899999999</v>
          </cell>
        </row>
        <row r="23">
          <cell r="B23" t="str">
            <v>Kallpa Generación S.A.</v>
          </cell>
          <cell r="D23">
            <v>2474.0586160000007</v>
          </cell>
        </row>
        <row r="24">
          <cell r="B24" t="str">
            <v>SDF ENERGÍA S.A.C.</v>
          </cell>
          <cell r="D24">
            <v>133.82915</v>
          </cell>
        </row>
        <row r="25">
          <cell r="B25" t="str">
            <v>Shougang Generación Eléctrica S.A.A.</v>
          </cell>
          <cell r="D25">
            <v>367.5736029999999</v>
          </cell>
        </row>
        <row r="26">
          <cell r="B26" t="str">
            <v>SN Power Perú S.A.</v>
          </cell>
          <cell r="D26">
            <v>873.9158149999998</v>
          </cell>
        </row>
        <row r="27">
          <cell r="B27" t="str">
            <v>Sociedad Minera Corona S.A.</v>
          </cell>
          <cell r="D27">
            <v>26.160712999999998</v>
          </cell>
        </row>
        <row r="28">
          <cell r="B28" t="str">
            <v>TERMOSELVA S.R.L.</v>
          </cell>
          <cell r="D28">
            <v>314.377766</v>
          </cell>
        </row>
        <row r="29">
          <cell r="D29">
            <v>13674.172223</v>
          </cell>
        </row>
        <row r="32">
          <cell r="B32" t="str">
            <v>   Empresas distribuidoras </v>
          </cell>
        </row>
        <row r="34">
          <cell r="B34" t="str">
            <v>Nombre de la empresa</v>
          </cell>
          <cell r="C34" t="str">
            <v>Mercado</v>
          </cell>
        </row>
        <row r="35">
          <cell r="C35" t="str">
            <v>Regulado</v>
          </cell>
          <cell r="D35" t="str">
            <v>Libre</v>
          </cell>
        </row>
        <row r="36">
          <cell r="B36" t="str">
            <v>Consorcio Eléctrico de Villacurí S.A.C.</v>
          </cell>
          <cell r="C36">
            <v>106.45816399999998</v>
          </cell>
          <cell r="D36">
            <v>450.87963499999995</v>
          </cell>
        </row>
        <row r="37">
          <cell r="B37" t="str">
            <v>Edelnor S.A.A.</v>
          </cell>
          <cell r="C37">
            <v>5606.635117999997</v>
          </cell>
          <cell r="D37">
            <v>862.1975850000002</v>
          </cell>
        </row>
        <row r="38">
          <cell r="B38" t="str">
            <v>Electro Dunas S. A.A.</v>
          </cell>
          <cell r="C38">
            <v>769.4087889999989</v>
          </cell>
          <cell r="D38">
            <v>25.823044</v>
          </cell>
        </row>
        <row r="39">
          <cell r="B39" t="str">
            <v>Electro Oriente S.A.</v>
          </cell>
          <cell r="C39">
            <v>463.11751300000003</v>
          </cell>
          <cell r="D39">
            <v>31.350452</v>
          </cell>
        </row>
        <row r="40">
          <cell r="B40" t="str">
            <v>Electro Pangoa S.A.</v>
          </cell>
          <cell r="C40">
            <v>2.4968430000000006</v>
          </cell>
        </row>
        <row r="41">
          <cell r="B41" t="str">
            <v>Electro Puno S.A.A.</v>
          </cell>
          <cell r="C41">
            <v>280.7107920000005</v>
          </cell>
        </row>
        <row r="42">
          <cell r="B42" t="str">
            <v>Electro Sur Este S.A.A.</v>
          </cell>
          <cell r="C42">
            <v>463.82502899999815</v>
          </cell>
          <cell r="D42">
            <v>131.236759</v>
          </cell>
        </row>
        <row r="43">
          <cell r="B43" t="str">
            <v>Electro Ucayali S.A.</v>
          </cell>
          <cell r="C43">
            <v>231.49417099999988</v>
          </cell>
        </row>
        <row r="44">
          <cell r="B44" t="str">
            <v>Electrocentro S.A.</v>
          </cell>
          <cell r="C44">
            <v>684.0714690000018</v>
          </cell>
        </row>
        <row r="45">
          <cell r="B45" t="str">
            <v>Electronoroeste S.A.</v>
          </cell>
          <cell r="C45">
            <v>1103.7687580000004</v>
          </cell>
          <cell r="D45">
            <v>16.334608</v>
          </cell>
        </row>
        <row r="46">
          <cell r="B46" t="str">
            <v>Electronorte Medio S.A. - HIDRANDINA</v>
          </cell>
          <cell r="C46">
            <v>1579.4245179999978</v>
          </cell>
          <cell r="D46">
            <v>71.67401200000002</v>
          </cell>
        </row>
        <row r="47">
          <cell r="B47" t="str">
            <v>Electronorte S.A.</v>
          </cell>
          <cell r="C47">
            <v>728.3951089999983</v>
          </cell>
          <cell r="D47">
            <v>27.482595000000007</v>
          </cell>
        </row>
        <row r="48">
          <cell r="B48" t="str">
            <v>Electrosur S.A.</v>
          </cell>
          <cell r="C48">
            <v>332.37993399999965</v>
          </cell>
        </row>
        <row r="49">
          <cell r="B49" t="str">
            <v>Empresa de Distribución Eléctrica Cañete S.A.</v>
          </cell>
          <cell r="C49">
            <v>78.63649499999998</v>
          </cell>
        </row>
        <row r="50">
          <cell r="B50" t="str">
            <v>Empresa de Generación y Comercialización de Servicio Público de Electricidad Pangoa S.A.</v>
          </cell>
          <cell r="C50">
            <v>0.6773479999999998</v>
          </cell>
        </row>
        <row r="51">
          <cell r="B51" t="str">
            <v>Empresa de Interés Local Hidroeléctrica Chacas S.A.</v>
          </cell>
          <cell r="C51">
            <v>4.094050000000001</v>
          </cell>
        </row>
        <row r="52">
          <cell r="B52" t="str">
            <v>Empresa de Servicios Eléctricos Municipales de Paramonga S.A.</v>
          </cell>
          <cell r="C52">
            <v>10.737246000000003</v>
          </cell>
        </row>
        <row r="53">
          <cell r="B53" t="str">
            <v>Empresa Municipal de Servicio Eléctrico de Tocache S.A.</v>
          </cell>
          <cell r="C53">
            <v>17.039735000000007</v>
          </cell>
        </row>
        <row r="54">
          <cell r="B54" t="str">
            <v>Empresa Municipal de Servicios Eléctricos Utcubamba S.A.C.</v>
          </cell>
          <cell r="C54">
            <v>10.490891000000001</v>
          </cell>
        </row>
        <row r="55">
          <cell r="B55" t="str">
            <v>INADE - Proyecto Especial Chavimochic</v>
          </cell>
          <cell r="C55">
            <v>15.654202999999995</v>
          </cell>
        </row>
        <row r="56">
          <cell r="B56" t="str">
            <v>Luz del Sur S.A.A.</v>
          </cell>
          <cell r="C56">
            <v>6488.956509</v>
          </cell>
          <cell r="D56">
            <v>416.001355</v>
          </cell>
        </row>
        <row r="57">
          <cell r="B57" t="str">
            <v>Servicios Eléctricos Rioja S.A.</v>
          </cell>
          <cell r="C57">
            <v>7.5872209999999995</v>
          </cell>
        </row>
        <row r="58">
          <cell r="B58" t="str">
            <v>Sociedad Eléctrica del Sur Oeste S.A.</v>
          </cell>
          <cell r="C58">
            <v>895.51536</v>
          </cell>
          <cell r="D58">
            <v>22.322024999999996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view="pageBreakPreview" zoomScaleSheetLayoutView="100" zoomScalePageLayoutView="70" workbookViewId="0" topLeftCell="A16">
      <selection activeCell="O6" sqref="O6"/>
    </sheetView>
  </sheetViews>
  <sheetFormatPr defaultColWidth="11.421875" defaultRowHeight="12.75"/>
  <cols>
    <col min="4" max="4" width="19.57421875" style="0" customWidth="1"/>
    <col min="5" max="6" width="13.7109375" style="0" bestFit="1" customWidth="1"/>
    <col min="10" max="10" width="18.7109375" style="0" customWidth="1"/>
    <col min="11" max="11" width="13.421875" style="0" customWidth="1"/>
    <col min="12" max="12" width="17.28125" style="0" customWidth="1"/>
  </cols>
  <sheetData>
    <row r="1" spans="1:10" ht="18">
      <c r="A1" s="177" t="s">
        <v>46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8">
      <c r="A2" s="25"/>
      <c r="B2" s="22"/>
      <c r="C2" s="22"/>
      <c r="D2" s="21"/>
      <c r="E2" s="21"/>
      <c r="F2" s="21"/>
      <c r="G2" s="21"/>
      <c r="H2" s="21"/>
      <c r="I2" s="21"/>
    </row>
    <row r="5" ht="13.5" thickBot="1"/>
    <row r="6" spans="4:7" ht="12.75">
      <c r="D6" s="26"/>
      <c r="E6" s="27"/>
      <c r="F6" s="28"/>
      <c r="G6" s="29"/>
    </row>
    <row r="7" spans="4:7" ht="12.75">
      <c r="D7" s="30" t="s">
        <v>34</v>
      </c>
      <c r="E7" s="31" t="s">
        <v>4</v>
      </c>
      <c r="F7" s="32" t="s">
        <v>5</v>
      </c>
      <c r="G7" s="33" t="s">
        <v>3</v>
      </c>
    </row>
    <row r="8" spans="4:7" ht="12.75">
      <c r="D8" s="34"/>
      <c r="E8" s="35"/>
      <c r="F8" s="36"/>
      <c r="G8" s="37"/>
    </row>
    <row r="9" spans="4:14" ht="13.5" thickBot="1">
      <c r="D9" s="79"/>
      <c r="E9" s="341" t="s">
        <v>39</v>
      </c>
      <c r="F9" s="342"/>
      <c r="G9" s="343"/>
      <c r="H9" s="8"/>
      <c r="J9" s="2"/>
      <c r="K9" s="2"/>
      <c r="L9" s="2"/>
      <c r="M9" s="2"/>
      <c r="N9" s="2"/>
    </row>
    <row r="10" spans="4:11" ht="15.75" thickTop="1">
      <c r="D10" s="85" t="s">
        <v>35</v>
      </c>
      <c r="E10" s="100">
        <f>+'9.2.  Generadoras'!S12/1000</f>
        <v>567.878601676737</v>
      </c>
      <c r="F10" s="101">
        <f>+'9.2.  Generadoras'!S59/1000</f>
        <v>1898.6296343661566</v>
      </c>
      <c r="G10" s="102">
        <f>SUM(E10:F10)</f>
        <v>2466.5082360428937</v>
      </c>
      <c r="H10" s="8"/>
      <c r="K10" s="2"/>
    </row>
    <row r="11" spans="4:13" ht="12.75">
      <c r="D11" s="322"/>
      <c r="E11" s="323"/>
      <c r="F11" s="323"/>
      <c r="G11" s="105">
        <f>G10/G19</f>
        <v>0.46583509825220487</v>
      </c>
      <c r="H11" s="8"/>
      <c r="K11" s="23"/>
      <c r="L11" s="313"/>
      <c r="M11" s="313"/>
    </row>
    <row r="12" spans="4:13" ht="12.75">
      <c r="D12" s="86"/>
      <c r="E12" s="165"/>
      <c r="F12" s="319"/>
      <c r="G12" s="106"/>
      <c r="H12" s="8"/>
      <c r="K12" s="23"/>
      <c r="L12" s="313"/>
      <c r="M12" s="313"/>
    </row>
    <row r="13" spans="4:13" ht="15">
      <c r="D13" s="85" t="s">
        <v>36</v>
      </c>
      <c r="E13" s="53"/>
      <c r="F13" s="107">
        <f>+'9.3 Transmisión'!K17/1000</f>
        <v>243.9798163545454</v>
      </c>
      <c r="G13" s="108">
        <f>SUM(E13:F13)</f>
        <v>243.9798163545454</v>
      </c>
      <c r="H13" s="8"/>
      <c r="K13" s="23"/>
      <c r="L13" s="313"/>
      <c r="M13" s="313"/>
    </row>
    <row r="14" spans="4:13" ht="12.75">
      <c r="D14" s="87"/>
      <c r="E14" s="103"/>
      <c r="F14" s="104"/>
      <c r="G14" s="105">
        <f>G13/G19</f>
        <v>0.04607905218488719</v>
      </c>
      <c r="H14" s="8"/>
      <c r="K14" s="23"/>
      <c r="L14" s="313"/>
      <c r="M14" s="313"/>
    </row>
    <row r="15" spans="4:13" ht="12.75">
      <c r="D15" s="85"/>
      <c r="E15" s="53"/>
      <c r="F15" s="107"/>
      <c r="G15" s="109"/>
      <c r="H15" s="8"/>
      <c r="L15" s="313"/>
      <c r="M15" s="313"/>
    </row>
    <row r="16" spans="4:13" ht="15">
      <c r="D16" s="85" t="s">
        <v>37</v>
      </c>
      <c r="E16" s="53">
        <f>+'9.4 Distribuidoras'!O18/1000</f>
        <v>879.4632394013357</v>
      </c>
      <c r="F16" s="107">
        <f>+'9.4 Distribuidoras'!O35/1000</f>
        <v>1704.8584923869519</v>
      </c>
      <c r="G16" s="108">
        <f>SUM(E16:F16)</f>
        <v>2584.3217317882877</v>
      </c>
      <c r="H16" s="8"/>
      <c r="L16" s="313"/>
      <c r="M16" s="313"/>
    </row>
    <row r="17" spans="4:13" ht="13.5" thickBot="1">
      <c r="D17" s="88"/>
      <c r="E17" s="321"/>
      <c r="F17" s="320"/>
      <c r="G17" s="110">
        <f>G16/G19</f>
        <v>0.4880858495629079</v>
      </c>
      <c r="H17" s="8"/>
      <c r="L17" s="313"/>
      <c r="M17" s="313"/>
    </row>
    <row r="18" spans="4:13" ht="13.5" thickTop="1">
      <c r="D18" s="79"/>
      <c r="E18" s="66"/>
      <c r="F18" s="111"/>
      <c r="G18" s="109"/>
      <c r="H18" s="8"/>
      <c r="L18" s="314"/>
      <c r="M18" s="314"/>
    </row>
    <row r="19" spans="4:10" ht="15.75">
      <c r="D19" s="89" t="s">
        <v>3</v>
      </c>
      <c r="E19" s="112">
        <f>SUM(E10,E13,E16)</f>
        <v>1447.3418410780728</v>
      </c>
      <c r="F19" s="113">
        <f>SUM(F10,F13,F16)</f>
        <v>3847.467943107654</v>
      </c>
      <c r="G19" s="114">
        <f>SUM(E19:F19)</f>
        <v>5294.809784185727</v>
      </c>
      <c r="H19" s="90"/>
      <c r="I19" s="6"/>
      <c r="J19" s="6"/>
    </row>
    <row r="20" spans="4:8" ht="13.5" thickBot="1">
      <c r="D20" s="91"/>
      <c r="E20" s="115">
        <f>E19/G19</f>
        <v>0.27335105510322977</v>
      </c>
      <c r="F20" s="116">
        <f>F19/G19</f>
        <v>0.7266489448967701</v>
      </c>
      <c r="G20" s="117"/>
      <c r="H20" s="8"/>
    </row>
    <row r="21" spans="4:8" ht="12.75">
      <c r="D21" s="8"/>
      <c r="E21" s="8"/>
      <c r="F21" s="8"/>
      <c r="G21" s="8"/>
      <c r="H21" s="8"/>
    </row>
    <row r="24" ht="13.5" thickBot="1"/>
    <row r="25" spans="13:15" ht="12.75">
      <c r="M25" s="140">
        <f>(E10/G10)*100</f>
        <v>23.023584246684077</v>
      </c>
      <c r="N25" s="141">
        <f>(F10/G10)*100</f>
        <v>76.97641575331592</v>
      </c>
      <c r="O25" s="142">
        <f>SUM(M25:N25)/100</f>
        <v>1</v>
      </c>
    </row>
    <row r="26" spans="13:15" ht="12.75">
      <c r="M26" s="143"/>
      <c r="N26" s="144"/>
      <c r="O26" s="145"/>
    </row>
    <row r="27" spans="13:15" ht="12.75">
      <c r="M27" s="143"/>
      <c r="N27" s="144"/>
      <c r="O27" s="145"/>
    </row>
    <row r="28" spans="13:15" ht="12.75">
      <c r="M28" s="143">
        <f>(E13/G13)*100</f>
        <v>0</v>
      </c>
      <c r="N28" s="144">
        <f>(F13/G13)*100</f>
        <v>100</v>
      </c>
      <c r="O28" s="145">
        <f>SUM(M28:N28)/100</f>
        <v>1</v>
      </c>
    </row>
    <row r="29" spans="13:15" ht="12.75">
      <c r="M29" s="143"/>
      <c r="N29" s="144"/>
      <c r="O29" s="145"/>
    </row>
    <row r="30" spans="13:15" ht="12.75">
      <c r="M30" s="143"/>
      <c r="N30" s="144"/>
      <c r="O30" s="145"/>
    </row>
    <row r="31" spans="13:15" ht="13.5" thickBot="1">
      <c r="M31" s="146">
        <f>(E16/G16)*100</f>
        <v>34.03071794751997</v>
      </c>
      <c r="N31" s="147">
        <f>(F16/G16)*100</f>
        <v>65.96928205248003</v>
      </c>
      <c r="O31" s="148">
        <f>SUM(M31:N31)/100</f>
        <v>1</v>
      </c>
    </row>
    <row r="34" ht="15.75">
      <c r="M34" s="24" t="s">
        <v>155</v>
      </c>
    </row>
    <row r="35" ht="13.5" thickBot="1"/>
    <row r="36" spans="13:26" ht="12.75">
      <c r="M36" s="131"/>
      <c r="N36" s="132" t="s">
        <v>23</v>
      </c>
      <c r="O36" s="132" t="s">
        <v>24</v>
      </c>
      <c r="P36" s="132" t="s">
        <v>25</v>
      </c>
      <c r="Q36" s="132" t="s">
        <v>26</v>
      </c>
      <c r="R36" s="132" t="s">
        <v>27</v>
      </c>
      <c r="S36" s="132" t="s">
        <v>28</v>
      </c>
      <c r="T36" s="132" t="s">
        <v>29</v>
      </c>
      <c r="U36" s="132" t="s">
        <v>30</v>
      </c>
      <c r="V36" s="132" t="s">
        <v>33</v>
      </c>
      <c r="W36" s="132" t="s">
        <v>31</v>
      </c>
      <c r="X36" s="132" t="s">
        <v>32</v>
      </c>
      <c r="Y36" s="133" t="s">
        <v>45</v>
      </c>
      <c r="Z36" t="s">
        <v>3</v>
      </c>
    </row>
    <row r="37" spans="13:26" ht="12.75">
      <c r="M37" s="134" t="s">
        <v>20</v>
      </c>
      <c r="N37" s="135">
        <v>230.56521044997655</v>
      </c>
      <c r="O37" s="135">
        <v>226.2492443343886</v>
      </c>
      <c r="P37" s="135">
        <v>233.26527992548858</v>
      </c>
      <c r="Q37" s="135">
        <v>228.7534533234052</v>
      </c>
      <c r="R37" s="135">
        <v>217.6515607286497</v>
      </c>
      <c r="S37" s="135">
        <v>192.9753531117499</v>
      </c>
      <c r="T37" s="135">
        <v>209.2828170693539</v>
      </c>
      <c r="U37" s="135">
        <v>213.37082850618594</v>
      </c>
      <c r="V37" s="135">
        <v>204.80162343975175</v>
      </c>
      <c r="W37" s="135">
        <v>206.4635620935533</v>
      </c>
      <c r="X37" s="135">
        <v>212.32723087738614</v>
      </c>
      <c r="Y37" s="136">
        <v>208.6155679283977</v>
      </c>
      <c r="Z37" s="6">
        <f>SUM(N37:Y37)</f>
        <v>2584.3217317882873</v>
      </c>
    </row>
    <row r="38" spans="13:26" ht="12.75">
      <c r="M38" s="134" t="s">
        <v>21</v>
      </c>
      <c r="N38" s="135">
        <v>188.02478389590712</v>
      </c>
      <c r="O38" s="135">
        <v>208.7655306756043</v>
      </c>
      <c r="P38" s="135">
        <v>203.41284340556203</v>
      </c>
      <c r="Q38" s="135">
        <v>204.35857227785408</v>
      </c>
      <c r="R38" s="135">
        <v>198.82014675790174</v>
      </c>
      <c r="S38" s="135">
        <v>201.59279844101462</v>
      </c>
      <c r="T38" s="135">
        <v>200.09879643931887</v>
      </c>
      <c r="U38" s="135">
        <v>216.81224288998146</v>
      </c>
      <c r="V38" s="135">
        <v>213.03771559975212</v>
      </c>
      <c r="W38" s="135">
        <v>210.15239693221272</v>
      </c>
      <c r="X38" s="135">
        <v>209.1564528625334</v>
      </c>
      <c r="Y38" s="136">
        <v>212.27595586525095</v>
      </c>
      <c r="Z38" s="6">
        <f>SUM(N38:Y38)</f>
        <v>2466.5082360428937</v>
      </c>
    </row>
    <row r="39" spans="13:27" ht="13.5" thickBot="1">
      <c r="M39" s="137" t="s">
        <v>22</v>
      </c>
      <c r="N39" s="138">
        <v>18.63512983984375</v>
      </c>
      <c r="O39" s="138">
        <v>18.511565796203023</v>
      </c>
      <c r="P39" s="138">
        <v>18.29337186558517</v>
      </c>
      <c r="Q39" s="138">
        <v>21.9378700718065</v>
      </c>
      <c r="R39" s="138">
        <v>19.38488342531273</v>
      </c>
      <c r="S39" s="138">
        <v>24.34813606180381</v>
      </c>
      <c r="T39" s="138">
        <v>17.63076977745872</v>
      </c>
      <c r="U39" s="138">
        <v>21.126055381054126</v>
      </c>
      <c r="V39" s="138">
        <v>21.58640900683699</v>
      </c>
      <c r="W39" s="138">
        <v>21.48374687817259</v>
      </c>
      <c r="X39" s="138">
        <v>21.38409194860814</v>
      </c>
      <c r="Y39" s="139">
        <v>19.6577863018598</v>
      </c>
      <c r="Z39" s="6">
        <f>SUM(N39:Y39)</f>
        <v>243.97981635454533</v>
      </c>
      <c r="AA39" s="6">
        <f>SUM(Z37:Z39)</f>
        <v>5294.809784185727</v>
      </c>
    </row>
    <row r="40" spans="14:25" ht="12.75"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3" spans="14:25" ht="12.75"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</sheetData>
  <sheetProtection/>
  <mergeCells count="1">
    <mergeCell ref="E9:G9"/>
  </mergeCells>
  <printOptions horizontalCentered="1"/>
  <pageMargins left="0.7892857142857143" right="0.7892857142857143" top="0.7904761904761904" bottom="0.3937007874015748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107"/>
  <sheetViews>
    <sheetView tabSelected="1" view="pageBreakPreview" zoomScale="85" zoomScaleSheetLayoutView="85" zoomScalePageLayoutView="25" workbookViewId="0" topLeftCell="A1">
      <selection activeCell="Q71" sqref="Q71"/>
    </sheetView>
  </sheetViews>
  <sheetFormatPr defaultColWidth="11.421875" defaultRowHeight="12.75"/>
  <cols>
    <col min="1" max="1" width="4.7109375" style="0" customWidth="1"/>
    <col min="2" max="2" width="50.28125" style="0" bestFit="1" customWidth="1"/>
    <col min="3" max="3" width="12.28125" style="0" customWidth="1"/>
    <col min="4" max="4" width="8.8515625" style="0" customWidth="1"/>
    <col min="5" max="5" width="12.28125" style="0" customWidth="1"/>
    <col min="6" max="6" width="8.8515625" style="0" customWidth="1"/>
    <col min="7" max="7" width="10.7109375" style="0" customWidth="1"/>
    <col min="8" max="8" width="8.8515625" style="0" customWidth="1"/>
    <col min="9" max="9" width="12.57421875" style="0" customWidth="1"/>
    <col min="10" max="10" width="8.8515625" style="0" customWidth="1"/>
    <col min="11" max="11" width="12.7109375" style="0" customWidth="1"/>
    <col min="12" max="12" width="8.8515625" style="0" customWidth="1"/>
    <col min="13" max="13" width="12.7109375" style="0" customWidth="1"/>
    <col min="14" max="14" width="8.8515625" style="0" customWidth="1"/>
    <col min="15" max="15" width="12.7109375" style="0" customWidth="1"/>
    <col min="16" max="16" width="8.8515625" style="0" customWidth="1"/>
    <col min="17" max="17" width="13.28125" style="0" customWidth="1"/>
    <col min="18" max="18" width="8.8515625" style="0" customWidth="1"/>
    <col min="19" max="19" width="15.8515625" style="0" customWidth="1"/>
    <col min="20" max="20" width="8.28125" style="0" customWidth="1"/>
    <col min="21" max="21" width="16.28125" style="0" bestFit="1" customWidth="1"/>
    <col min="22" max="22" width="11.421875" style="0" customWidth="1"/>
    <col min="23" max="23" width="14.421875" style="0" customWidth="1"/>
    <col min="24" max="24" width="13.28125" style="0" bestFit="1" customWidth="1"/>
    <col min="25" max="25" width="9.00390625" style="0" customWidth="1"/>
    <col min="26" max="26" width="14.28125" style="0" customWidth="1"/>
    <col min="27" max="27" width="11.8515625" style="0" customWidth="1"/>
    <col min="28" max="29" width="12.00390625" style="0" customWidth="1"/>
    <col min="30" max="30" width="12.421875" style="0" customWidth="1"/>
    <col min="31" max="31" width="12.28125" style="0" customWidth="1"/>
    <col min="33" max="33" width="11.57421875" style="0" bestFit="1" customWidth="1"/>
    <col min="35" max="35" width="11.57421875" style="0" bestFit="1" customWidth="1"/>
    <col min="39" max="39" width="12.00390625" style="0" bestFit="1" customWidth="1"/>
  </cols>
  <sheetData>
    <row r="2" spans="1:20" ht="15.75">
      <c r="A2" s="348" t="s">
        <v>120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</row>
    <row r="3" spans="42:46" ht="12.75">
      <c r="AP3" s="8"/>
      <c r="AQ3" s="8"/>
      <c r="AR3" s="8"/>
      <c r="AS3" s="8"/>
      <c r="AT3" s="8"/>
    </row>
    <row r="4" spans="1:46" ht="15.75" thickBot="1">
      <c r="A4" s="11" t="s">
        <v>131</v>
      </c>
      <c r="B4" s="162"/>
      <c r="C4" s="149"/>
      <c r="D4" s="162"/>
      <c r="E4" s="163"/>
      <c r="F4" s="16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AP4" s="8"/>
      <c r="AQ4" s="8"/>
      <c r="AR4" s="8"/>
      <c r="AS4" s="8"/>
      <c r="AT4" s="8"/>
    </row>
    <row r="5" spans="1:46" ht="12.75">
      <c r="A5" s="354" t="s">
        <v>6</v>
      </c>
      <c r="B5" s="356" t="s">
        <v>16</v>
      </c>
      <c r="C5" s="349" t="s">
        <v>134</v>
      </c>
      <c r="D5" s="345"/>
      <c r="E5" s="345"/>
      <c r="F5" s="345"/>
      <c r="G5" s="345"/>
      <c r="H5" s="345"/>
      <c r="I5" s="345"/>
      <c r="J5" s="345"/>
      <c r="K5" s="344" t="s">
        <v>135</v>
      </c>
      <c r="L5" s="345"/>
      <c r="M5" s="345"/>
      <c r="N5" s="345"/>
      <c r="O5" s="345"/>
      <c r="P5" s="345"/>
      <c r="Q5" s="345"/>
      <c r="R5" s="345"/>
      <c r="S5" s="344" t="s">
        <v>40</v>
      </c>
      <c r="T5" s="346"/>
      <c r="AP5" s="8"/>
      <c r="AQ5" s="8"/>
      <c r="AR5" s="8"/>
      <c r="AS5" s="8"/>
      <c r="AT5" s="8"/>
    </row>
    <row r="6" spans="1:46" ht="12.75">
      <c r="A6" s="355"/>
      <c r="B6" s="357"/>
      <c r="C6" s="31" t="s">
        <v>1</v>
      </c>
      <c r="D6" s="38" t="s">
        <v>7</v>
      </c>
      <c r="E6" s="40" t="s">
        <v>2</v>
      </c>
      <c r="F6" s="38" t="s">
        <v>7</v>
      </c>
      <c r="G6" s="40" t="s">
        <v>123</v>
      </c>
      <c r="H6" s="38" t="s">
        <v>7</v>
      </c>
      <c r="I6" s="40" t="s">
        <v>3</v>
      </c>
      <c r="J6" s="41" t="s">
        <v>7</v>
      </c>
      <c r="K6" s="42" t="s">
        <v>1</v>
      </c>
      <c r="L6" s="38" t="s">
        <v>7</v>
      </c>
      <c r="M6" s="40" t="s">
        <v>2</v>
      </c>
      <c r="N6" s="38" t="s">
        <v>7</v>
      </c>
      <c r="O6" s="40" t="s">
        <v>123</v>
      </c>
      <c r="P6" s="38" t="s">
        <v>7</v>
      </c>
      <c r="Q6" s="40" t="s">
        <v>3</v>
      </c>
      <c r="R6" s="43" t="s">
        <v>7</v>
      </c>
      <c r="S6" s="44" t="s">
        <v>38</v>
      </c>
      <c r="T6" s="45" t="s">
        <v>7</v>
      </c>
      <c r="V6" s="315"/>
      <c r="W6" s="242"/>
      <c r="X6" s="242"/>
      <c r="AP6" s="8"/>
      <c r="AQ6" s="8"/>
      <c r="AR6" s="8"/>
      <c r="AS6" s="8"/>
      <c r="AT6" s="8"/>
    </row>
    <row r="7" spans="1:46" ht="17.25" customHeight="1">
      <c r="A7" s="46">
        <v>1</v>
      </c>
      <c r="B7" s="47" t="s">
        <v>0</v>
      </c>
      <c r="C7" s="204">
        <v>1008.36</v>
      </c>
      <c r="D7" s="179">
        <f>C7/C$68</f>
        <v>0.30087149973862165</v>
      </c>
      <c r="E7" s="204">
        <v>18.68</v>
      </c>
      <c r="F7" s="179">
        <f>E7/E$68</f>
        <v>0.0031896717472605193</v>
      </c>
      <c r="G7" s="204"/>
      <c r="H7" s="179"/>
      <c r="I7" s="182">
        <f>SUM(C7,E7,G7)</f>
        <v>1027.04</v>
      </c>
      <c r="J7" s="205">
        <f>I7/I$68</f>
        <v>0.11057868405939535</v>
      </c>
      <c r="K7" s="178">
        <v>7238.964586000001</v>
      </c>
      <c r="L7" s="179">
        <f>K7/K$68</f>
        <v>0.3401517950122412</v>
      </c>
      <c r="M7" s="180">
        <v>33.334442</v>
      </c>
      <c r="N7" s="181">
        <f>M7/M$68</f>
        <v>0.0018098658368620546</v>
      </c>
      <c r="O7" s="180"/>
      <c r="P7" s="181"/>
      <c r="Q7" s="182">
        <f>SUM(K7,M7)</f>
        <v>7272.299028000001</v>
      </c>
      <c r="R7" s="183">
        <f>Q7/Q$68</f>
        <v>0.1822782872589859</v>
      </c>
      <c r="S7" s="194">
        <v>411537.0718650879</v>
      </c>
      <c r="T7" s="195">
        <f>S7/S$68</f>
        <v>0.16685007001044175</v>
      </c>
      <c r="U7" s="8"/>
      <c r="V7" s="315"/>
      <c r="W7" s="316"/>
      <c r="X7" s="242"/>
      <c r="AP7" s="8"/>
      <c r="AQ7" s="8"/>
      <c r="AR7" s="8"/>
      <c r="AS7" s="8"/>
      <c r="AT7" s="8"/>
    </row>
    <row r="8" spans="1:46" ht="17.25" customHeight="1">
      <c r="A8" s="51">
        <v>2</v>
      </c>
      <c r="B8" s="52" t="s">
        <v>11</v>
      </c>
      <c r="C8" s="185">
        <v>177.09</v>
      </c>
      <c r="D8" s="179">
        <f>C8/C$68</f>
        <v>0.05283959487555289</v>
      </c>
      <c r="E8" s="185">
        <v>154.32000000000002</v>
      </c>
      <c r="F8" s="179">
        <f>E8/E$68</f>
        <v>0.02635065010906014</v>
      </c>
      <c r="G8" s="185"/>
      <c r="H8" s="179"/>
      <c r="I8" s="186">
        <f>SUM(C8,E8,G8)</f>
        <v>331.41</v>
      </c>
      <c r="J8" s="205">
        <f>I8/I$68</f>
        <v>0.035682039340360856</v>
      </c>
      <c r="K8" s="184">
        <v>1079.758994</v>
      </c>
      <c r="L8" s="179">
        <f>K8/K$68</f>
        <v>0.0507368085071209</v>
      </c>
      <c r="M8" s="185">
        <v>340.994578</v>
      </c>
      <c r="N8" s="181">
        <f>M8/M$68</f>
        <v>0.018514017342104994</v>
      </c>
      <c r="O8" s="185"/>
      <c r="P8" s="181"/>
      <c r="Q8" s="186">
        <f>SUM(K8,M8)</f>
        <v>1420.753572</v>
      </c>
      <c r="R8" s="187">
        <f>Q8/Q$68</f>
        <v>0.035610819456700464</v>
      </c>
      <c r="S8" s="194">
        <v>68826.4075636167</v>
      </c>
      <c r="T8" s="195">
        <f>S8/S$68</f>
        <v>0.02790438992169649</v>
      </c>
      <c r="U8" s="8"/>
      <c r="V8" s="315"/>
      <c r="W8" s="242"/>
      <c r="X8" s="242"/>
      <c r="AP8" s="8"/>
      <c r="AQ8" s="8"/>
      <c r="AR8" s="8"/>
      <c r="AS8" s="8"/>
      <c r="AT8" s="8"/>
    </row>
    <row r="9" spans="1:46" ht="17.25" customHeight="1">
      <c r="A9" s="51">
        <v>3</v>
      </c>
      <c r="B9" s="52" t="s">
        <v>12</v>
      </c>
      <c r="C9" s="185">
        <v>110</v>
      </c>
      <c r="D9" s="179">
        <f>C9/C$68</f>
        <v>0.03282147742001704</v>
      </c>
      <c r="E9" s="185">
        <v>11.5</v>
      </c>
      <c r="F9" s="179">
        <f>E9/E$68</f>
        <v>0.001963663013570448</v>
      </c>
      <c r="G9" s="185"/>
      <c r="H9" s="179"/>
      <c r="I9" s="182">
        <f>SUM(C9,E9,G9)</f>
        <v>121.5</v>
      </c>
      <c r="J9" s="205">
        <f>I9/I$68</f>
        <v>0.013081584079701409</v>
      </c>
      <c r="K9" s="184">
        <v>781.2259070000001</v>
      </c>
      <c r="L9" s="179">
        <f>K9/K$68</f>
        <v>0.036709033649652424</v>
      </c>
      <c r="M9" s="185">
        <v>1.343737</v>
      </c>
      <c r="N9" s="181">
        <f>M9/M$68</f>
        <v>7.295708414820643E-05</v>
      </c>
      <c r="O9" s="185"/>
      <c r="P9" s="181"/>
      <c r="Q9" s="182">
        <f>SUM(K9,M9)</f>
        <v>782.5696440000002</v>
      </c>
      <c r="R9" s="183">
        <f>Q9/Q$68</f>
        <v>0.01961490497296343</v>
      </c>
      <c r="S9" s="194">
        <v>46723.52016617973</v>
      </c>
      <c r="T9" s="195">
        <f>S9/S$68</f>
        <v>0.018943184329738925</v>
      </c>
      <c r="U9" s="8"/>
      <c r="V9" s="317"/>
      <c r="W9" s="317"/>
      <c r="X9" s="242"/>
      <c r="AP9" s="8"/>
      <c r="AQ9" s="8"/>
      <c r="AR9" s="8"/>
      <c r="AS9" s="8"/>
      <c r="AT9" s="8"/>
    </row>
    <row r="10" spans="1:46" ht="17.25" customHeight="1">
      <c r="A10" s="51">
        <v>4</v>
      </c>
      <c r="B10" s="52" t="s">
        <v>13</v>
      </c>
      <c r="C10" s="185">
        <v>90.44999999999999</v>
      </c>
      <c r="D10" s="179">
        <f>C10/C$68</f>
        <v>0.026988205751277645</v>
      </c>
      <c r="E10" s="185">
        <v>34.715</v>
      </c>
      <c r="F10" s="179">
        <f>E10/E$68</f>
        <v>0.0059277010013998365</v>
      </c>
      <c r="G10" s="185"/>
      <c r="H10" s="179"/>
      <c r="I10" s="186">
        <f>SUM(C10,E10,G10)</f>
        <v>125.16499999999999</v>
      </c>
      <c r="J10" s="205">
        <f>I10/I$68</f>
        <v>0.013476184949266064</v>
      </c>
      <c r="K10" s="184">
        <v>712.778448</v>
      </c>
      <c r="L10" s="179">
        <f>K10/K$68</f>
        <v>0.03349275516586142</v>
      </c>
      <c r="M10" s="185">
        <v>1.981963</v>
      </c>
      <c r="N10" s="181">
        <f>M10/M$68</f>
        <v>0.00010760903463224697</v>
      </c>
      <c r="O10" s="185"/>
      <c r="P10" s="181"/>
      <c r="Q10" s="186">
        <f>SUM(K10,M10)</f>
        <v>714.760411</v>
      </c>
      <c r="R10" s="187">
        <f>Q10/Q$68</f>
        <v>0.01791528415099281</v>
      </c>
      <c r="S10" s="194">
        <v>39221.46885529025</v>
      </c>
      <c r="T10" s="195">
        <f>S10/S$68</f>
        <v>0.01590161682095765</v>
      </c>
      <c r="U10" s="8"/>
      <c r="V10" s="315"/>
      <c r="W10" s="242"/>
      <c r="X10" s="242"/>
      <c r="AP10" s="8"/>
      <c r="AQ10" s="8"/>
      <c r="AR10" s="8"/>
      <c r="AS10" s="8"/>
      <c r="AT10" s="8"/>
    </row>
    <row r="11" spans="1:46" ht="17.25" customHeight="1" thickBot="1">
      <c r="A11" s="56">
        <v>5</v>
      </c>
      <c r="B11" s="57" t="s">
        <v>14</v>
      </c>
      <c r="C11" s="190">
        <v>35.7</v>
      </c>
      <c r="D11" s="189">
        <f>C11/C$68</f>
        <v>0.010652061308132803</v>
      </c>
      <c r="E11" s="190">
        <v>23.928</v>
      </c>
      <c r="F11" s="189">
        <f>E11/E$68</f>
        <v>0.004085785094670755</v>
      </c>
      <c r="G11" s="190"/>
      <c r="H11" s="189"/>
      <c r="I11" s="192">
        <f>SUM(C11,E11,G11)</f>
        <v>59.628</v>
      </c>
      <c r="J11" s="206">
        <f>I11/I$68</f>
        <v>0.006419989263410993</v>
      </c>
      <c r="K11" s="188">
        <v>110.30897200000001</v>
      </c>
      <c r="L11" s="189">
        <f>K11/K$68</f>
        <v>0.00518330962750134</v>
      </c>
      <c r="M11" s="190">
        <v>158.23884600000002</v>
      </c>
      <c r="N11" s="191">
        <f>M11/M$68</f>
        <v>0.008591446691679308</v>
      </c>
      <c r="O11" s="190"/>
      <c r="P11" s="191"/>
      <c r="Q11" s="192">
        <f>SUM(K11,M11)</f>
        <v>268.547818</v>
      </c>
      <c r="R11" s="193">
        <f>Q11/Q$68</f>
        <v>0.006731081343562411</v>
      </c>
      <c r="S11" s="196">
        <v>1570.1332265625</v>
      </c>
      <c r="T11" s="197">
        <f>S11/S$68</f>
        <v>0.0006365813840060477</v>
      </c>
      <c r="U11" s="8"/>
      <c r="V11" s="315"/>
      <c r="W11" s="315"/>
      <c r="X11" s="242"/>
      <c r="AP11" s="8"/>
      <c r="AQ11" s="8"/>
      <c r="AR11" s="8"/>
      <c r="AS11" s="8"/>
      <c r="AT11" s="8"/>
    </row>
    <row r="12" spans="1:46" ht="16.5" thickBot="1" thickTop="1">
      <c r="A12" s="58"/>
      <c r="B12" s="59" t="s">
        <v>3</v>
      </c>
      <c r="C12" s="60">
        <f>SUM(C7:C11)</f>
        <v>1421.6000000000001</v>
      </c>
      <c r="D12" s="61"/>
      <c r="E12" s="60">
        <f>SUM(E7:E11)</f>
        <v>243.14300000000003</v>
      </c>
      <c r="F12" s="61"/>
      <c r="G12" s="82"/>
      <c r="H12" s="82"/>
      <c r="I12" s="62">
        <f>SUM(I7:I11)</f>
        <v>1664.743</v>
      </c>
      <c r="J12" s="63">
        <f>SUM(J7:J11)</f>
        <v>0.1792384816921347</v>
      </c>
      <c r="K12" s="64">
        <f>SUM(K7:K11)</f>
        <v>9923.036907000003</v>
      </c>
      <c r="L12" s="61"/>
      <c r="M12" s="60">
        <f>+SUM(M7:M11)</f>
        <v>535.893566</v>
      </c>
      <c r="N12" s="61"/>
      <c r="O12" s="82"/>
      <c r="P12" s="82"/>
      <c r="Q12" s="62">
        <f>SUM(Q7:Q11)</f>
        <v>10458.930473</v>
      </c>
      <c r="R12" s="153">
        <f>SUM(R7:R11)</f>
        <v>0.26215037718320505</v>
      </c>
      <c r="S12" s="118">
        <f>SUM(S7:S11)</f>
        <v>567878.6016767371</v>
      </c>
      <c r="T12" s="119">
        <f>SUM(T7:T11)</f>
        <v>0.23023584246684087</v>
      </c>
      <c r="U12">
        <f>+S12/1000</f>
        <v>567.878601676737</v>
      </c>
      <c r="V12" s="242"/>
      <c r="W12" s="315"/>
      <c r="X12" s="242"/>
      <c r="AP12" s="8"/>
      <c r="AQ12" s="8"/>
      <c r="AR12" s="8"/>
      <c r="AS12" s="8"/>
      <c r="AT12" s="8"/>
    </row>
    <row r="13" spans="1:46" ht="12.75">
      <c r="A13" s="65"/>
      <c r="B13" s="8"/>
      <c r="C13" s="8"/>
      <c r="D13" s="9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42"/>
      <c r="W13" s="315"/>
      <c r="X13" s="242"/>
      <c r="AP13" s="8"/>
      <c r="AQ13" s="8"/>
      <c r="AR13" s="8"/>
      <c r="AS13" s="8"/>
      <c r="AT13" s="8"/>
    </row>
    <row r="14" spans="1:46" ht="15">
      <c r="A14" s="7"/>
      <c r="C14" s="149"/>
      <c r="D14" s="13"/>
      <c r="E14" s="149"/>
      <c r="F14" s="13"/>
      <c r="G14" s="13"/>
      <c r="H14" s="13"/>
      <c r="J14" s="6"/>
      <c r="K14" s="151"/>
      <c r="L14" s="13"/>
      <c r="M14" s="151"/>
      <c r="V14" s="242"/>
      <c r="W14" s="315"/>
      <c r="X14" s="242"/>
      <c r="AP14" s="8"/>
      <c r="AQ14" s="8"/>
      <c r="AR14" s="8"/>
      <c r="AS14" s="8"/>
      <c r="AT14" s="8"/>
    </row>
    <row r="15" spans="1:46" ht="13.5" thickBot="1">
      <c r="A15" s="11" t="s">
        <v>132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V15" s="315"/>
      <c r="W15" s="315"/>
      <c r="X15" s="315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P15" s="8"/>
      <c r="AQ15" s="8"/>
      <c r="AR15" s="8"/>
      <c r="AS15" s="8"/>
      <c r="AT15" s="8"/>
    </row>
    <row r="16" spans="1:46" ht="12.75">
      <c r="A16" s="354" t="s">
        <v>6</v>
      </c>
      <c r="B16" s="356" t="s">
        <v>16</v>
      </c>
      <c r="C16" s="349" t="s">
        <v>122</v>
      </c>
      <c r="D16" s="345"/>
      <c r="E16" s="345"/>
      <c r="F16" s="345"/>
      <c r="G16" s="345"/>
      <c r="H16" s="345"/>
      <c r="I16" s="345"/>
      <c r="J16" s="345"/>
      <c r="K16" s="344" t="s">
        <v>121</v>
      </c>
      <c r="L16" s="345"/>
      <c r="M16" s="345"/>
      <c r="N16" s="345"/>
      <c r="O16" s="345"/>
      <c r="P16" s="345"/>
      <c r="Q16" s="345"/>
      <c r="R16" s="345"/>
      <c r="S16" s="344" t="s">
        <v>40</v>
      </c>
      <c r="T16" s="346"/>
      <c r="V16" s="315"/>
      <c r="W16" s="315"/>
      <c r="X16" s="315"/>
      <c r="AD16" s="8"/>
      <c r="AE16" s="8"/>
      <c r="AF16" s="8"/>
      <c r="AG16" s="92"/>
      <c r="AH16" s="8"/>
      <c r="AI16" s="8"/>
      <c r="AJ16" s="8"/>
      <c r="AK16" s="8"/>
      <c r="AL16" s="92"/>
      <c r="AM16" s="8"/>
      <c r="AP16" s="8"/>
      <c r="AQ16" s="8"/>
      <c r="AR16" s="8"/>
      <c r="AS16" s="8"/>
      <c r="AT16" s="8"/>
    </row>
    <row r="17" spans="1:46" ht="12.75">
      <c r="A17" s="355"/>
      <c r="B17" s="357"/>
      <c r="C17" s="31" t="s">
        <v>1</v>
      </c>
      <c r="D17" s="38" t="s">
        <v>7</v>
      </c>
      <c r="E17" s="40" t="s">
        <v>2</v>
      </c>
      <c r="F17" s="38" t="s">
        <v>7</v>
      </c>
      <c r="G17" s="40" t="s">
        <v>123</v>
      </c>
      <c r="H17" s="38" t="s">
        <v>7</v>
      </c>
      <c r="I17" s="40" t="s">
        <v>3</v>
      </c>
      <c r="J17" s="41" t="s">
        <v>7</v>
      </c>
      <c r="K17" s="42" t="s">
        <v>1</v>
      </c>
      <c r="L17" s="38" t="s">
        <v>7</v>
      </c>
      <c r="M17" s="40" t="s">
        <v>2</v>
      </c>
      <c r="N17" s="38" t="s">
        <v>7</v>
      </c>
      <c r="O17" s="40" t="s">
        <v>123</v>
      </c>
      <c r="P17" s="38" t="s">
        <v>7</v>
      </c>
      <c r="Q17" s="40" t="s">
        <v>3</v>
      </c>
      <c r="R17" s="43" t="s">
        <v>7</v>
      </c>
      <c r="S17" s="44" t="s">
        <v>38</v>
      </c>
      <c r="T17" s="45" t="s">
        <v>7</v>
      </c>
      <c r="V17" s="315"/>
      <c r="W17" s="315"/>
      <c r="X17" s="315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P17" s="8"/>
      <c r="AQ17" s="8"/>
      <c r="AR17" s="8"/>
      <c r="AS17" s="8"/>
      <c r="AT17" s="8"/>
    </row>
    <row r="18" spans="1:46" ht="12.75">
      <c r="A18" s="123"/>
      <c r="B18" s="124"/>
      <c r="C18" s="31"/>
      <c r="D18" s="125"/>
      <c r="E18" s="31"/>
      <c r="F18" s="125"/>
      <c r="G18" s="31"/>
      <c r="H18" s="125"/>
      <c r="I18" s="31"/>
      <c r="J18" s="126"/>
      <c r="K18" s="42"/>
      <c r="L18" s="125"/>
      <c r="M18" s="31"/>
      <c r="N18" s="125"/>
      <c r="O18" s="31"/>
      <c r="P18" s="125"/>
      <c r="Q18" s="31"/>
      <c r="R18" s="127"/>
      <c r="S18" s="128"/>
      <c r="T18" s="129"/>
      <c r="V18" s="315"/>
      <c r="W18" s="315"/>
      <c r="X18" s="315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P18" s="8"/>
      <c r="AQ18" s="8"/>
      <c r="AR18" s="8"/>
      <c r="AS18" s="8"/>
      <c r="AT18" s="8"/>
    </row>
    <row r="19" spans="1:46" ht="17.25" customHeight="1">
      <c r="A19" s="150">
        <f>+A11+1</f>
        <v>6</v>
      </c>
      <c r="B19" s="13" t="s">
        <v>41</v>
      </c>
      <c r="C19" s="53">
        <v>130.14000000000001</v>
      </c>
      <c r="D19" s="48">
        <f>C19/C$68</f>
        <v>0.038830791558554706</v>
      </c>
      <c r="E19" s="53">
        <v>1816.2749999999999</v>
      </c>
      <c r="F19" s="48">
        <f>E19/E$68</f>
        <v>0.3101349599976231</v>
      </c>
      <c r="G19" s="53"/>
      <c r="H19" s="48"/>
      <c r="I19" s="49">
        <f aca="true" t="shared" si="0" ref="I19:I58">SUM(C19,E19,G19)</f>
        <v>1946.415</v>
      </c>
      <c r="J19" s="68">
        <f aca="true" t="shared" si="1" ref="J19:J58">I19/I$68</f>
        <v>0.20956536194643635</v>
      </c>
      <c r="K19" s="55">
        <v>947.982082</v>
      </c>
      <c r="L19" s="67">
        <f>K19/K$68</f>
        <v>0.044544741585746665</v>
      </c>
      <c r="M19" s="53">
        <v>6770.009940999999</v>
      </c>
      <c r="N19" s="67">
        <f>M19/M$68</f>
        <v>0.36757206577606405</v>
      </c>
      <c r="O19" s="380"/>
      <c r="P19" s="203"/>
      <c r="Q19" s="49">
        <f aca="true" t="shared" si="2" ref="Q19:Q58">SUM(K19,M19,O19)</f>
        <v>7717.992022999999</v>
      </c>
      <c r="R19" s="69">
        <f aca="true" t="shared" si="3" ref="R19:R58">Q19/Q$68</f>
        <v>0.19344946647743308</v>
      </c>
      <c r="S19" s="176">
        <v>504472.80056139146</v>
      </c>
      <c r="T19" s="50">
        <f aca="true" t="shared" si="4" ref="T19:T58">S19/S$68</f>
        <v>0.20452913685410398</v>
      </c>
      <c r="V19" s="315"/>
      <c r="W19" s="315"/>
      <c r="X19" s="315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P19" s="8"/>
      <c r="AQ19" s="8"/>
      <c r="AR19" s="8"/>
      <c r="AS19" s="8"/>
      <c r="AT19" s="8"/>
    </row>
    <row r="20" spans="1:46" ht="17.25" customHeight="1">
      <c r="A20" s="150">
        <f>+A19+1</f>
        <v>7</v>
      </c>
      <c r="B20" s="198" t="s">
        <v>61</v>
      </c>
      <c r="C20" s="53">
        <v>567.8510000000001</v>
      </c>
      <c r="D20" s="48">
        <f>C20/C$68</f>
        <v>0.16943371613121908</v>
      </c>
      <c r="E20" s="53">
        <v>1014.9</v>
      </c>
      <c r="F20" s="48">
        <f>E20/E$68</f>
        <v>0.17329752978023025</v>
      </c>
      <c r="G20" s="53"/>
      <c r="H20" s="48"/>
      <c r="I20" s="49">
        <f t="shared" si="0"/>
        <v>1582.7510000000002</v>
      </c>
      <c r="J20" s="68">
        <f t="shared" si="1"/>
        <v>0.17041061961918919</v>
      </c>
      <c r="K20" s="55">
        <v>3545.343565</v>
      </c>
      <c r="L20" s="67">
        <f>K20/K$68</f>
        <v>0.1665921919140396</v>
      </c>
      <c r="M20" s="53">
        <v>4014.499398</v>
      </c>
      <c r="N20" s="67">
        <f>M20/M$68</f>
        <v>0.21796390989666137</v>
      </c>
      <c r="O20" s="380"/>
      <c r="P20" s="203"/>
      <c r="Q20" s="49">
        <f t="shared" si="2"/>
        <v>7559.842963</v>
      </c>
      <c r="R20" s="69">
        <f t="shared" si="3"/>
        <v>0.18948550134379002</v>
      </c>
      <c r="S20" s="176">
        <v>411760.8053780397</v>
      </c>
      <c r="T20" s="50">
        <f t="shared" si="4"/>
        <v>0.1669407786120521</v>
      </c>
      <c r="V20" s="315"/>
      <c r="W20" s="315"/>
      <c r="X20" s="315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P20" s="8"/>
      <c r="AQ20" s="8"/>
      <c r="AR20" s="8"/>
      <c r="AS20" s="8"/>
      <c r="AT20" s="8"/>
    </row>
    <row r="21" spans="1:46" s="2" customFormat="1" ht="17.25" customHeight="1">
      <c r="A21" s="150">
        <f aca="true" t="shared" si="5" ref="A21:A58">+A20+1</f>
        <v>8</v>
      </c>
      <c r="B21" s="198" t="s">
        <v>53</v>
      </c>
      <c r="C21" s="53"/>
      <c r="D21" s="48"/>
      <c r="E21" s="53">
        <v>952.3</v>
      </c>
      <c r="F21" s="48">
        <f>E21/E$68</f>
        <v>0.1626083728541859</v>
      </c>
      <c r="G21" s="53"/>
      <c r="H21" s="48"/>
      <c r="I21" s="49">
        <f t="shared" si="0"/>
        <v>952.3</v>
      </c>
      <c r="J21" s="68">
        <f t="shared" si="1"/>
        <v>0.10253162567160207</v>
      </c>
      <c r="K21" s="55"/>
      <c r="L21" s="67"/>
      <c r="M21" s="53">
        <v>5458.231234</v>
      </c>
      <c r="N21" s="67">
        <f>M21/M$68</f>
        <v>0.29635013059795673</v>
      </c>
      <c r="O21" s="380"/>
      <c r="P21" s="203"/>
      <c r="Q21" s="49">
        <f t="shared" si="2"/>
        <v>5458.231234</v>
      </c>
      <c r="R21" s="69">
        <f t="shared" si="3"/>
        <v>0.13680914893163285</v>
      </c>
      <c r="S21" s="176">
        <v>331667.5648206019</v>
      </c>
      <c r="T21" s="50">
        <f t="shared" si="4"/>
        <v>0.1344684603010724</v>
      </c>
      <c r="U21" s="99"/>
      <c r="V21" s="315"/>
      <c r="W21" s="242"/>
      <c r="X21" s="242"/>
      <c r="Y21"/>
      <c r="Z21"/>
      <c r="AA21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P21" s="13"/>
      <c r="AQ21" s="13"/>
      <c r="AR21" s="13"/>
      <c r="AS21" s="13"/>
      <c r="AT21" s="13"/>
    </row>
    <row r="22" spans="1:46" s="2" customFormat="1" ht="17.25" customHeight="1">
      <c r="A22" s="150">
        <f t="shared" si="5"/>
        <v>9</v>
      </c>
      <c r="B22" s="13" t="s">
        <v>56</v>
      </c>
      <c r="C22" s="53">
        <v>351.46100000000007</v>
      </c>
      <c r="D22" s="48">
        <f>C22/C$68</f>
        <v>0.10486790250469646</v>
      </c>
      <c r="E22" s="53">
        <v>323.084</v>
      </c>
      <c r="F22" s="48">
        <f>E22/E$68</f>
        <v>0.05516766096316476</v>
      </c>
      <c r="G22" s="53"/>
      <c r="H22" s="48"/>
      <c r="I22" s="49">
        <f t="shared" si="0"/>
        <v>674.5450000000001</v>
      </c>
      <c r="J22" s="68">
        <f t="shared" si="1"/>
        <v>0.07262647846125257</v>
      </c>
      <c r="K22" s="55">
        <v>2027.749846</v>
      </c>
      <c r="L22" s="67">
        <f>K22/K$68</f>
        <v>0.09528196218650427</v>
      </c>
      <c r="M22" s="53">
        <v>307.824532</v>
      </c>
      <c r="N22" s="67">
        <f>M22/M$68</f>
        <v>0.016713077249496187</v>
      </c>
      <c r="O22" s="380"/>
      <c r="P22" s="203"/>
      <c r="Q22" s="49">
        <f t="shared" si="2"/>
        <v>2335.574378</v>
      </c>
      <c r="R22" s="69">
        <f t="shared" si="3"/>
        <v>0.058540565472992155</v>
      </c>
      <c r="S22" s="176">
        <v>146319.67730434492</v>
      </c>
      <c r="T22" s="50">
        <f t="shared" si="4"/>
        <v>0.05932259830564798</v>
      </c>
      <c r="U22" s="99"/>
      <c r="V22" s="315"/>
      <c r="W22" s="242"/>
      <c r="X22" s="242"/>
      <c r="Y22"/>
      <c r="Z22"/>
      <c r="AA22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P22" s="13"/>
      <c r="AQ22" s="13"/>
      <c r="AR22" s="13"/>
      <c r="AS22" s="13"/>
      <c r="AT22" s="13"/>
    </row>
    <row r="23" spans="1:46" s="2" customFormat="1" ht="17.25" customHeight="1">
      <c r="A23" s="150">
        <f t="shared" si="5"/>
        <v>10</v>
      </c>
      <c r="B23" s="327" t="s">
        <v>146</v>
      </c>
      <c r="C23" s="53">
        <v>264.183</v>
      </c>
      <c r="D23" s="48">
        <f>C23/C$68</f>
        <v>0.0788261488113851</v>
      </c>
      <c r="E23" s="53"/>
      <c r="F23" s="48"/>
      <c r="G23" s="53"/>
      <c r="H23" s="48"/>
      <c r="I23" s="49">
        <f t="shared" si="0"/>
        <v>264.183</v>
      </c>
      <c r="J23" s="68">
        <f t="shared" si="1"/>
        <v>0.02844388581833545</v>
      </c>
      <c r="K23" s="55">
        <v>1773.8957060000005</v>
      </c>
      <c r="L23" s="67">
        <f>K23/K$68</f>
        <v>0.08335360691325351</v>
      </c>
      <c r="M23" s="53"/>
      <c r="N23" s="67"/>
      <c r="O23" s="380"/>
      <c r="P23" s="203"/>
      <c r="Q23" s="49">
        <f t="shared" si="2"/>
        <v>1773.8957060000005</v>
      </c>
      <c r="R23" s="69">
        <f t="shared" si="3"/>
        <v>0.04446223537024633</v>
      </c>
      <c r="S23" s="194">
        <v>104909.27965039354</v>
      </c>
      <c r="T23" s="50">
        <f t="shared" si="4"/>
        <v>0.04253352091728801</v>
      </c>
      <c r="U23" s="99"/>
      <c r="V23" s="93"/>
      <c r="X23" s="93"/>
      <c r="Y23"/>
      <c r="Z2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P23" s="13"/>
      <c r="AQ23" s="13"/>
      <c r="AR23" s="13"/>
      <c r="AS23" s="13"/>
      <c r="AT23" s="13"/>
    </row>
    <row r="24" spans="1:46" ht="17.25" customHeight="1">
      <c r="A24" s="150">
        <f t="shared" si="5"/>
        <v>11</v>
      </c>
      <c r="B24" s="198" t="s">
        <v>62</v>
      </c>
      <c r="C24" s="53"/>
      <c r="D24" s="48"/>
      <c r="E24" s="53">
        <v>202.64</v>
      </c>
      <c r="F24" s="48">
        <f>E24/E$68</f>
        <v>0.03460144983216657</v>
      </c>
      <c r="G24" s="325"/>
      <c r="H24" s="48"/>
      <c r="I24" s="49">
        <f t="shared" si="0"/>
        <v>202.64</v>
      </c>
      <c r="J24" s="68">
        <f t="shared" si="1"/>
        <v>0.021817713563050973</v>
      </c>
      <c r="K24" s="55"/>
      <c r="L24" s="67"/>
      <c r="M24" s="53">
        <v>391.337804</v>
      </c>
      <c r="N24" s="67">
        <f>M24/M$68</f>
        <v>0.021247360976740473</v>
      </c>
      <c r="O24" s="380"/>
      <c r="P24" s="203"/>
      <c r="Q24" s="49">
        <f t="shared" si="2"/>
        <v>391.337804</v>
      </c>
      <c r="R24" s="69">
        <f t="shared" si="3"/>
        <v>0.009808780466557667</v>
      </c>
      <c r="S24" s="176">
        <v>83929.46712295206</v>
      </c>
      <c r="T24" s="50">
        <f t="shared" si="4"/>
        <v>0.03402764519351579</v>
      </c>
      <c r="U24" s="99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P24" s="8"/>
      <c r="AQ24" s="8"/>
      <c r="AR24" s="8"/>
      <c r="AS24" s="8"/>
      <c r="AT24" s="8"/>
    </row>
    <row r="25" spans="1:46" ht="17.25" customHeight="1">
      <c r="A25" s="150">
        <f t="shared" si="5"/>
        <v>12</v>
      </c>
      <c r="B25" s="198" t="s">
        <v>51</v>
      </c>
      <c r="C25" s="53">
        <v>220</v>
      </c>
      <c r="D25" s="48">
        <f>C25/C$68</f>
        <v>0.06564295484003407</v>
      </c>
      <c r="E25" s="53"/>
      <c r="F25" s="48"/>
      <c r="G25" s="53"/>
      <c r="H25" s="48"/>
      <c r="I25" s="49">
        <f t="shared" si="0"/>
        <v>220</v>
      </c>
      <c r="J25" s="68">
        <f t="shared" si="1"/>
        <v>0.023686818909747404</v>
      </c>
      <c r="K25" s="55">
        <v>1149.137085</v>
      </c>
      <c r="L25" s="67">
        <f>K25/K$68</f>
        <v>0.053996816469283435</v>
      </c>
      <c r="M25" s="53"/>
      <c r="N25" s="67"/>
      <c r="O25" s="380"/>
      <c r="P25" s="203"/>
      <c r="Q25" s="49">
        <f t="shared" si="2"/>
        <v>1149.137085</v>
      </c>
      <c r="R25" s="69">
        <f t="shared" si="3"/>
        <v>0.028802822721274886</v>
      </c>
      <c r="S25" s="176">
        <v>83061.47745504012</v>
      </c>
      <c r="T25" s="50">
        <f t="shared" si="4"/>
        <v>0.03367573488759097</v>
      </c>
      <c r="U25" s="99"/>
      <c r="X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P25" s="8"/>
      <c r="AQ25" s="8"/>
      <c r="AR25" s="8"/>
      <c r="AS25" s="8"/>
      <c r="AT25" s="8"/>
    </row>
    <row r="26" spans="1:46" ht="17.25" customHeight="1">
      <c r="A26" s="150">
        <f t="shared" si="5"/>
        <v>13</v>
      </c>
      <c r="B26" s="13" t="s">
        <v>57</v>
      </c>
      <c r="C26" s="53"/>
      <c r="D26" s="48"/>
      <c r="E26" s="53">
        <v>298.3</v>
      </c>
      <c r="F26" s="48">
        <f>E26/E$68</f>
        <v>0.05093571103896215</v>
      </c>
      <c r="G26" s="53"/>
      <c r="H26" s="48"/>
      <c r="I26" s="49">
        <f t="shared" si="0"/>
        <v>298.3</v>
      </c>
      <c r="J26" s="68">
        <f t="shared" si="1"/>
        <v>0.03211717309444387</v>
      </c>
      <c r="K26" s="55"/>
      <c r="L26" s="67"/>
      <c r="M26" s="53">
        <v>143.55514</v>
      </c>
      <c r="N26" s="67">
        <f>M26/M$68</f>
        <v>0.007794207072431253</v>
      </c>
      <c r="O26" s="380"/>
      <c r="P26" s="203"/>
      <c r="Q26" s="49">
        <f t="shared" si="2"/>
        <v>143.55514</v>
      </c>
      <c r="R26" s="69">
        <f t="shared" si="3"/>
        <v>0.003598172317402668</v>
      </c>
      <c r="S26" s="176">
        <v>60209.466144803606</v>
      </c>
      <c r="T26" s="50">
        <f t="shared" si="4"/>
        <v>0.02441081090464948</v>
      </c>
      <c r="U26" s="99"/>
      <c r="X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P26" s="8"/>
      <c r="AQ26" s="8"/>
      <c r="AR26" s="8"/>
      <c r="AS26" s="8"/>
      <c r="AT26" s="8"/>
    </row>
    <row r="27" spans="1:46" ht="17.25" customHeight="1">
      <c r="A27" s="150">
        <f t="shared" si="5"/>
        <v>14</v>
      </c>
      <c r="B27" s="13" t="s">
        <v>50</v>
      </c>
      <c r="C27" s="53">
        <v>185.10000000000002</v>
      </c>
      <c r="D27" s="48">
        <f>C27/C$68</f>
        <v>0.055229595185865045</v>
      </c>
      <c r="E27" s="53"/>
      <c r="F27" s="48"/>
      <c r="G27" s="53"/>
      <c r="H27" s="48"/>
      <c r="I27" s="49">
        <f t="shared" si="0"/>
        <v>185.10000000000002</v>
      </c>
      <c r="J27" s="68">
        <f t="shared" si="1"/>
        <v>0.019929228091792026</v>
      </c>
      <c r="K27" s="55">
        <v>1140.589111</v>
      </c>
      <c r="L27" s="67">
        <f>K27/K$68</f>
        <v>0.053595155614989266</v>
      </c>
      <c r="M27" s="53"/>
      <c r="N27" s="67"/>
      <c r="O27" s="380"/>
      <c r="P27" s="203"/>
      <c r="Q27" s="49">
        <f t="shared" si="2"/>
        <v>1140.589111</v>
      </c>
      <c r="R27" s="69">
        <f t="shared" si="3"/>
        <v>0.02858856997200601</v>
      </c>
      <c r="S27" s="176">
        <v>48355.93817717321</v>
      </c>
      <c r="T27" s="50">
        <f t="shared" si="4"/>
        <v>0.0196050179239427</v>
      </c>
      <c r="U27" s="99"/>
      <c r="V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P27" s="8"/>
      <c r="AQ27" s="8"/>
      <c r="AR27" s="8"/>
      <c r="AS27" s="8"/>
      <c r="AT27" s="8"/>
    </row>
    <row r="28" spans="1:46" ht="17.25" customHeight="1">
      <c r="A28" s="150">
        <f t="shared" si="5"/>
        <v>15</v>
      </c>
      <c r="B28" s="13" t="s">
        <v>15</v>
      </c>
      <c r="C28" s="53"/>
      <c r="D28" s="48"/>
      <c r="E28" s="53">
        <v>68.47</v>
      </c>
      <c r="F28" s="48">
        <f>E28/E$68</f>
        <v>0.01169147882949292</v>
      </c>
      <c r="G28" s="53"/>
      <c r="H28" s="48"/>
      <c r="I28" s="49">
        <f t="shared" si="0"/>
        <v>68.47</v>
      </c>
      <c r="J28" s="68">
        <f t="shared" si="1"/>
        <v>0.007371984048865477</v>
      </c>
      <c r="K28" s="55"/>
      <c r="L28" s="67"/>
      <c r="M28" s="53">
        <v>17.401699</v>
      </c>
      <c r="N28" s="67">
        <f>M28/M$68</f>
        <v>0.0009448107912967788</v>
      </c>
      <c r="O28" s="380"/>
      <c r="P28" s="203"/>
      <c r="Q28" s="49">
        <f t="shared" si="2"/>
        <v>17.401699</v>
      </c>
      <c r="R28" s="69">
        <f t="shared" si="3"/>
        <v>0.00043616906798024576</v>
      </c>
      <c r="S28" s="176">
        <v>22526.357429222375</v>
      </c>
      <c r="T28" s="50">
        <f t="shared" si="4"/>
        <v>0.00913289365916013</v>
      </c>
      <c r="U28" s="99"/>
      <c r="V28" s="90"/>
      <c r="AD28" s="94"/>
      <c r="AE28" s="94"/>
      <c r="AF28" s="94"/>
      <c r="AG28" s="94"/>
      <c r="AH28" s="94"/>
      <c r="AI28" s="94"/>
      <c r="AJ28" s="90"/>
      <c r="AK28" s="90"/>
      <c r="AL28" s="90"/>
      <c r="AM28" s="94"/>
      <c r="AP28" s="8"/>
      <c r="AQ28" s="8"/>
      <c r="AR28" s="8"/>
      <c r="AS28" s="8"/>
      <c r="AT28" s="8"/>
    </row>
    <row r="29" spans="1:46" ht="17.25" customHeight="1">
      <c r="A29" s="150">
        <f t="shared" si="5"/>
        <v>16</v>
      </c>
      <c r="B29" s="198" t="s">
        <v>60</v>
      </c>
      <c r="C29" s="53"/>
      <c r="D29" s="67"/>
      <c r="E29" s="53">
        <v>38.940000000000005</v>
      </c>
      <c r="F29" s="48">
        <f>E29/E$68</f>
        <v>0.006649133717255066</v>
      </c>
      <c r="G29" s="53"/>
      <c r="H29" s="48"/>
      <c r="I29" s="49">
        <f t="shared" si="0"/>
        <v>38.940000000000005</v>
      </c>
      <c r="J29" s="68">
        <f t="shared" si="1"/>
        <v>0.0041925669470252915</v>
      </c>
      <c r="K29" s="55"/>
      <c r="L29" s="67"/>
      <c r="M29" s="53">
        <v>244.00876275183398</v>
      </c>
      <c r="N29" s="67">
        <f>M29/M$68</f>
        <v>0.013248253071088532</v>
      </c>
      <c r="O29" s="380"/>
      <c r="P29" s="203"/>
      <c r="Q29" s="49">
        <f t="shared" si="2"/>
        <v>244.00876275183398</v>
      </c>
      <c r="R29" s="69">
        <f t="shared" si="3"/>
        <v>0.0061160162940687764</v>
      </c>
      <c r="S29" s="176">
        <v>14459.086391472256</v>
      </c>
      <c r="T29" s="50">
        <f t="shared" si="4"/>
        <v>0.0058621682993726726</v>
      </c>
      <c r="U29" s="99"/>
      <c r="V29" s="90"/>
      <c r="X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P29" s="8"/>
      <c r="AQ29" s="8"/>
      <c r="AR29" s="8"/>
      <c r="AS29" s="8"/>
      <c r="AT29" s="8"/>
    </row>
    <row r="30" spans="1:46" ht="17.25" customHeight="1">
      <c r="A30" s="150">
        <f t="shared" si="5"/>
        <v>17</v>
      </c>
      <c r="B30" s="13" t="s">
        <v>43</v>
      </c>
      <c r="C30" s="53">
        <v>39</v>
      </c>
      <c r="D30" s="67">
        <f>C30/C$68</f>
        <v>0.011636705630733313</v>
      </c>
      <c r="E30" s="53"/>
      <c r="F30" s="48"/>
      <c r="G30" s="53"/>
      <c r="H30" s="48"/>
      <c r="I30" s="49">
        <f t="shared" si="0"/>
        <v>39</v>
      </c>
      <c r="J30" s="68">
        <f t="shared" si="1"/>
        <v>0.004199026988546131</v>
      </c>
      <c r="K30" s="55">
        <v>153.5394</v>
      </c>
      <c r="L30" s="67">
        <f>K30/K$68</f>
        <v>0.007214664734803069</v>
      </c>
      <c r="M30" s="53"/>
      <c r="N30" s="67"/>
      <c r="O30" s="380"/>
      <c r="P30" s="203"/>
      <c r="Q30" s="49">
        <f t="shared" si="2"/>
        <v>153.5394</v>
      </c>
      <c r="R30" s="69">
        <f t="shared" si="3"/>
        <v>0.0038484252024038653</v>
      </c>
      <c r="S30" s="176">
        <v>10283.779758562014</v>
      </c>
      <c r="T30" s="50">
        <f t="shared" si="4"/>
        <v>0.004169367694899996</v>
      </c>
      <c r="U30" s="99"/>
      <c r="X30" s="94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P30" s="8"/>
      <c r="AQ30" s="8"/>
      <c r="AR30" s="8"/>
      <c r="AS30" s="8"/>
      <c r="AT30" s="8"/>
    </row>
    <row r="31" spans="1:46" ht="17.25" customHeight="1">
      <c r="A31" s="150">
        <f t="shared" si="5"/>
        <v>18</v>
      </c>
      <c r="B31" s="198" t="s">
        <v>128</v>
      </c>
      <c r="C31" s="53"/>
      <c r="D31" s="48"/>
      <c r="E31" s="53"/>
      <c r="F31" s="48"/>
      <c r="G31" s="53">
        <v>20</v>
      </c>
      <c r="H31" s="48">
        <f>G31/G$68</f>
        <v>0.25</v>
      </c>
      <c r="I31" s="49">
        <f t="shared" si="0"/>
        <v>20</v>
      </c>
      <c r="J31" s="68">
        <f t="shared" si="1"/>
        <v>0.0021533471736134005</v>
      </c>
      <c r="K31" s="55"/>
      <c r="L31" s="67"/>
      <c r="M31" s="53"/>
      <c r="N31" s="67"/>
      <c r="O31" s="165">
        <v>49.62803000000001</v>
      </c>
      <c r="P31" s="203">
        <f>O31/O$68</f>
        <v>0.2520111931332425</v>
      </c>
      <c r="Q31" s="49">
        <f t="shared" si="2"/>
        <v>49.62803000000001</v>
      </c>
      <c r="R31" s="69">
        <f t="shared" si="3"/>
        <v>0.0012439136885884349</v>
      </c>
      <c r="S31" s="176">
        <v>8915.72418147145</v>
      </c>
      <c r="T31" s="50">
        <f t="shared" si="4"/>
        <v>0.0036147149444654865</v>
      </c>
      <c r="U31" s="99"/>
      <c r="V31" s="8"/>
      <c r="W31" s="8"/>
      <c r="X31" s="94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P31" s="8"/>
      <c r="AQ31" s="8"/>
      <c r="AR31" s="8"/>
      <c r="AS31" s="8"/>
      <c r="AT31" s="8"/>
    </row>
    <row r="32" spans="1:46" ht="17.25" customHeight="1">
      <c r="A32" s="150">
        <f t="shared" si="5"/>
        <v>19</v>
      </c>
      <c r="B32" s="198" t="s">
        <v>130</v>
      </c>
      <c r="C32" s="53"/>
      <c r="D32" s="48"/>
      <c r="E32" s="53"/>
      <c r="F32" s="48"/>
      <c r="G32" s="53">
        <v>20</v>
      </c>
      <c r="H32" s="48">
        <f>G32/G$68</f>
        <v>0.25</v>
      </c>
      <c r="I32" s="49">
        <f t="shared" si="0"/>
        <v>20</v>
      </c>
      <c r="J32" s="68">
        <f t="shared" si="1"/>
        <v>0.0021533471736134005</v>
      </c>
      <c r="K32" s="55"/>
      <c r="L32" s="67"/>
      <c r="M32" s="53"/>
      <c r="N32" s="67"/>
      <c r="O32" s="165">
        <v>50.40888</v>
      </c>
      <c r="P32" s="203">
        <f>O32/O$68</f>
        <v>0.2559763503268303</v>
      </c>
      <c r="Q32" s="49">
        <f t="shared" si="2"/>
        <v>50.40888</v>
      </c>
      <c r="R32" s="69">
        <f t="shared" si="3"/>
        <v>0.001263485491130955</v>
      </c>
      <c r="S32" s="176">
        <v>7711.076877148479</v>
      </c>
      <c r="T32" s="50">
        <f t="shared" si="4"/>
        <v>0.0031263130463004794</v>
      </c>
      <c r="U32" s="99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P32" s="8"/>
      <c r="AQ32" s="8"/>
      <c r="AR32" s="8"/>
      <c r="AS32" s="8"/>
      <c r="AT32" s="8"/>
    </row>
    <row r="33" spans="1:46" ht="17.25" customHeight="1">
      <c r="A33" s="150">
        <f t="shared" si="5"/>
        <v>20</v>
      </c>
      <c r="B33" s="198" t="s">
        <v>126</v>
      </c>
      <c r="C33" s="53"/>
      <c r="D33" s="48"/>
      <c r="E33" s="53"/>
      <c r="F33" s="48"/>
      <c r="G33" s="53">
        <v>20</v>
      </c>
      <c r="H33" s="48">
        <f>G33/G$68</f>
        <v>0.25</v>
      </c>
      <c r="I33" s="49">
        <f t="shared" si="0"/>
        <v>20</v>
      </c>
      <c r="J33" s="68">
        <f t="shared" si="1"/>
        <v>0.0021533471736134005</v>
      </c>
      <c r="K33" s="55"/>
      <c r="L33" s="67"/>
      <c r="M33" s="53"/>
      <c r="N33" s="67"/>
      <c r="O33" s="165">
        <v>48.64957999999999</v>
      </c>
      <c r="P33" s="203">
        <f>O33/O$68</f>
        <v>0.24704262291352544</v>
      </c>
      <c r="Q33" s="54">
        <f t="shared" si="2"/>
        <v>48.64957999999999</v>
      </c>
      <c r="R33" s="68">
        <f t="shared" si="3"/>
        <v>0.0012193890933425754</v>
      </c>
      <c r="S33" s="176">
        <v>7370.536155622</v>
      </c>
      <c r="T33" s="50">
        <f t="shared" si="4"/>
        <v>0.002988247129248112</v>
      </c>
      <c r="U33" s="99"/>
      <c r="X33" s="8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P33" s="8"/>
      <c r="AQ33" s="8"/>
      <c r="AR33" s="8"/>
      <c r="AS33" s="8"/>
      <c r="AT33" s="8"/>
    </row>
    <row r="34" spans="1:46" ht="17.25" customHeight="1">
      <c r="A34" s="150">
        <f t="shared" si="5"/>
        <v>21</v>
      </c>
      <c r="B34" s="198" t="s">
        <v>124</v>
      </c>
      <c r="C34" s="53"/>
      <c r="D34" s="48"/>
      <c r="E34" s="53"/>
      <c r="F34" s="48"/>
      <c r="G34" s="53">
        <v>20</v>
      </c>
      <c r="H34" s="48">
        <f>G34/G$68</f>
        <v>0.25</v>
      </c>
      <c r="I34" s="49">
        <f t="shared" si="0"/>
        <v>20</v>
      </c>
      <c r="J34" s="68">
        <f t="shared" si="1"/>
        <v>0.0021533471736134005</v>
      </c>
      <c r="K34" s="55"/>
      <c r="L34" s="67"/>
      <c r="M34" s="53"/>
      <c r="N34" s="67"/>
      <c r="O34" s="165">
        <v>48.24139000000001</v>
      </c>
      <c r="P34" s="203">
        <f>O34/O$68</f>
        <v>0.24496983362640173</v>
      </c>
      <c r="Q34" s="54">
        <f t="shared" si="2"/>
        <v>48.24139000000001</v>
      </c>
      <c r="R34" s="68">
        <f t="shared" si="3"/>
        <v>0.0012091579169580828</v>
      </c>
      <c r="S34" s="176">
        <v>7367.143135072046</v>
      </c>
      <c r="T34" s="50">
        <f t="shared" si="4"/>
        <v>0.0029868714920212127</v>
      </c>
      <c r="U34" s="99"/>
      <c r="X34" s="8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P34" s="8"/>
      <c r="AQ34" s="8"/>
      <c r="AR34" s="8"/>
      <c r="AS34" s="8"/>
      <c r="AT34" s="8"/>
    </row>
    <row r="35" spans="1:46" ht="17.25" customHeight="1">
      <c r="A35" s="150">
        <f t="shared" si="5"/>
        <v>22</v>
      </c>
      <c r="B35" s="198" t="s">
        <v>129</v>
      </c>
      <c r="C35" s="53"/>
      <c r="D35" s="48"/>
      <c r="E35" s="165">
        <v>31.48</v>
      </c>
      <c r="F35" s="164">
        <f>E35/E$68</f>
        <v>0.005375314058017193</v>
      </c>
      <c r="G35" s="53"/>
      <c r="H35" s="48"/>
      <c r="I35" s="49">
        <f t="shared" si="0"/>
        <v>31.48</v>
      </c>
      <c r="J35" s="68">
        <f t="shared" si="1"/>
        <v>0.0033893684512674924</v>
      </c>
      <c r="K35" s="55"/>
      <c r="L35" s="67"/>
      <c r="M35" s="53">
        <v>192.27630800000003</v>
      </c>
      <c r="N35" s="67">
        <f>M35/M$68</f>
        <v>0.010439482415429848</v>
      </c>
      <c r="O35" s="165"/>
      <c r="P35" s="167"/>
      <c r="Q35" s="49">
        <f t="shared" si="2"/>
        <v>192.27630800000003</v>
      </c>
      <c r="R35" s="69">
        <f t="shared" si="3"/>
        <v>0.0048193557453811075</v>
      </c>
      <c r="S35" s="176">
        <v>6926.97046385341</v>
      </c>
      <c r="T35" s="50">
        <f t="shared" si="4"/>
        <v>0.002808411649566026</v>
      </c>
      <c r="X35" s="8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P35" s="8"/>
      <c r="AQ35" s="8"/>
      <c r="AR35" s="8"/>
      <c r="AS35" s="8"/>
      <c r="AT35" s="8"/>
    </row>
    <row r="36" spans="1:46" ht="17.25" customHeight="1">
      <c r="A36" s="150">
        <f t="shared" si="5"/>
        <v>23</v>
      </c>
      <c r="B36" s="242" t="s">
        <v>141</v>
      </c>
      <c r="C36" s="53">
        <v>21.3</v>
      </c>
      <c r="D36" s="67">
        <f aca="true" t="shared" si="6" ref="D36:D41">C36/C$68</f>
        <v>0.006355431536785118</v>
      </c>
      <c r="E36" s="165"/>
      <c r="F36" s="164"/>
      <c r="G36" s="53"/>
      <c r="H36" s="48"/>
      <c r="I36" s="49">
        <f t="shared" si="0"/>
        <v>21.3</v>
      </c>
      <c r="J36" s="68">
        <f t="shared" si="1"/>
        <v>0.002293314739898272</v>
      </c>
      <c r="K36" s="55">
        <v>103.15328399999999</v>
      </c>
      <c r="L36" s="67">
        <f aca="true" t="shared" si="7" ref="L36:L41">K36/K$68</f>
        <v>0.004847070917001926</v>
      </c>
      <c r="M36" s="53"/>
      <c r="N36" s="67"/>
      <c r="O36" s="165"/>
      <c r="P36" s="167"/>
      <c r="Q36" s="49">
        <f t="shared" si="2"/>
        <v>103.15328399999999</v>
      </c>
      <c r="R36" s="69">
        <f t="shared" si="3"/>
        <v>0.00258551028502341</v>
      </c>
      <c r="S36" s="176">
        <v>6109.217426971684</v>
      </c>
      <c r="T36" s="50">
        <f t="shared" si="4"/>
        <v>0.002476868853587499</v>
      </c>
      <c r="X36" s="8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P36" s="8"/>
      <c r="AQ36" s="8"/>
      <c r="AR36" s="8"/>
      <c r="AS36" s="8"/>
      <c r="AT36" s="8"/>
    </row>
    <row r="37" spans="1:46" ht="17.25" customHeight="1">
      <c r="A37" s="150">
        <f t="shared" si="5"/>
        <v>24</v>
      </c>
      <c r="B37" s="328" t="s">
        <v>52</v>
      </c>
      <c r="C37" s="53">
        <v>34</v>
      </c>
      <c r="D37" s="67">
        <f t="shared" si="6"/>
        <v>0.010144820293459813</v>
      </c>
      <c r="E37" s="166"/>
      <c r="F37" s="324"/>
      <c r="G37" s="53"/>
      <c r="H37" s="48"/>
      <c r="I37" s="49">
        <f t="shared" si="0"/>
        <v>34</v>
      </c>
      <c r="J37" s="68">
        <f t="shared" si="1"/>
        <v>0.0036606901951427807</v>
      </c>
      <c r="K37" s="55">
        <v>184.697913</v>
      </c>
      <c r="L37" s="67">
        <f t="shared" si="7"/>
        <v>0.008678772481283797</v>
      </c>
      <c r="M37" s="166"/>
      <c r="N37" s="202"/>
      <c r="O37" s="381"/>
      <c r="P37" s="379"/>
      <c r="Q37" s="49">
        <f t="shared" si="2"/>
        <v>184.697913</v>
      </c>
      <c r="R37" s="69">
        <f t="shared" si="3"/>
        <v>0.004629405242045993</v>
      </c>
      <c r="S37" s="194">
        <v>4105.252837285281</v>
      </c>
      <c r="T37" s="50">
        <f t="shared" si="4"/>
        <v>0.0016643985928348184</v>
      </c>
      <c r="X37" s="8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P37" s="8"/>
      <c r="AQ37" s="8"/>
      <c r="AR37" s="8"/>
      <c r="AS37" s="8"/>
      <c r="AT37" s="8"/>
    </row>
    <row r="38" spans="1:46" ht="17.25" customHeight="1">
      <c r="A38" s="150">
        <f t="shared" si="5"/>
        <v>25</v>
      </c>
      <c r="B38" t="s">
        <v>48</v>
      </c>
      <c r="C38" s="53">
        <v>10.4</v>
      </c>
      <c r="D38" s="67">
        <f t="shared" si="6"/>
        <v>0.003103121501528884</v>
      </c>
      <c r="E38" s="166"/>
      <c r="F38" s="201"/>
      <c r="G38" s="53"/>
      <c r="H38" s="48"/>
      <c r="I38" s="49">
        <f t="shared" si="0"/>
        <v>10.4</v>
      </c>
      <c r="J38" s="68">
        <f t="shared" si="1"/>
        <v>0.0011197405302789682</v>
      </c>
      <c r="K38" s="55">
        <v>72.81250099999998</v>
      </c>
      <c r="L38" s="67">
        <f t="shared" si="7"/>
        <v>0.0034213874954409948</v>
      </c>
      <c r="M38" s="166"/>
      <c r="N38" s="312"/>
      <c r="O38" s="381"/>
      <c r="P38" s="379"/>
      <c r="Q38" s="49">
        <f t="shared" si="2"/>
        <v>72.81250099999998</v>
      </c>
      <c r="R38" s="69">
        <f t="shared" si="3"/>
        <v>0.0018250264355498106</v>
      </c>
      <c r="S38" s="176">
        <v>3980.1449123147713</v>
      </c>
      <c r="T38" s="50">
        <f t="shared" si="4"/>
        <v>0.001613675905943967</v>
      </c>
      <c r="X38" s="8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P38" s="8"/>
      <c r="AQ38" s="8"/>
      <c r="AR38" s="8"/>
      <c r="AS38" s="8"/>
      <c r="AT38" s="8"/>
    </row>
    <row r="39" spans="1:46" ht="17.25" customHeight="1">
      <c r="A39" s="150">
        <f t="shared" si="5"/>
        <v>26</v>
      </c>
      <c r="B39" s="242" t="s">
        <v>142</v>
      </c>
      <c r="C39" s="53">
        <v>0</v>
      </c>
      <c r="D39" s="67">
        <f t="shared" si="6"/>
        <v>0</v>
      </c>
      <c r="E39" s="166">
        <v>210</v>
      </c>
      <c r="F39" s="164">
        <f>E39/E$68</f>
        <v>0.03585819416085166</v>
      </c>
      <c r="G39" s="53"/>
      <c r="H39" s="48"/>
      <c r="I39" s="49">
        <f t="shared" si="0"/>
        <v>210</v>
      </c>
      <c r="J39" s="68">
        <f t="shared" si="1"/>
        <v>0.022610145322940707</v>
      </c>
      <c r="K39" s="55">
        <v>0</v>
      </c>
      <c r="L39" s="67">
        <f t="shared" si="7"/>
        <v>0</v>
      </c>
      <c r="M39" s="166">
        <v>54.516158</v>
      </c>
      <c r="N39" s="203">
        <f>M39/M$68</f>
        <v>0.0029599095110448823</v>
      </c>
      <c r="O39" s="381"/>
      <c r="P39" s="379"/>
      <c r="Q39" s="49">
        <f t="shared" si="2"/>
        <v>54.516158</v>
      </c>
      <c r="R39" s="69">
        <f t="shared" si="3"/>
        <v>0.0013664333479577952</v>
      </c>
      <c r="S39" s="176">
        <v>3845.99863435093</v>
      </c>
      <c r="T39" s="50">
        <f t="shared" si="4"/>
        <v>0.0015592887865321717</v>
      </c>
      <c r="X39" s="8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P39" s="8"/>
      <c r="AQ39" s="8"/>
      <c r="AR39" s="8"/>
      <c r="AS39" s="8"/>
      <c r="AT39" s="8"/>
    </row>
    <row r="40" spans="1:46" ht="17.25" customHeight="1">
      <c r="A40" s="150">
        <f t="shared" si="5"/>
        <v>27</v>
      </c>
      <c r="B40" s="198" t="s">
        <v>63</v>
      </c>
      <c r="C40" s="53">
        <v>12.6</v>
      </c>
      <c r="D40" s="48">
        <f t="shared" si="6"/>
        <v>0.0037595510499292242</v>
      </c>
      <c r="E40" s="165"/>
      <c r="F40" s="164"/>
      <c r="G40" s="53"/>
      <c r="H40" s="48"/>
      <c r="I40" s="49">
        <f t="shared" si="0"/>
        <v>12.6</v>
      </c>
      <c r="J40" s="68">
        <f t="shared" si="1"/>
        <v>0.0013566087193764423</v>
      </c>
      <c r="K40" s="53">
        <v>82.548729</v>
      </c>
      <c r="L40" s="67">
        <f t="shared" si="7"/>
        <v>0.003878883231399337</v>
      </c>
      <c r="M40" s="53"/>
      <c r="N40" s="67"/>
      <c r="O40" s="380"/>
      <c r="P40" s="203"/>
      <c r="Q40" s="49">
        <f t="shared" si="2"/>
        <v>82.548729</v>
      </c>
      <c r="R40" s="69">
        <f t="shared" si="3"/>
        <v>0.0020690624628597405</v>
      </c>
      <c r="S40" s="176">
        <v>3388.6143892764812</v>
      </c>
      <c r="T40" s="50">
        <f t="shared" si="4"/>
        <v>0.0013738508308056396</v>
      </c>
      <c r="X40" s="8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P40" s="8"/>
      <c r="AQ40" s="8"/>
      <c r="AR40" s="8"/>
      <c r="AS40" s="8"/>
      <c r="AT40" s="8"/>
    </row>
    <row r="41" spans="1:46" ht="17.25" customHeight="1">
      <c r="A41" s="150">
        <f t="shared" si="5"/>
        <v>28</v>
      </c>
      <c r="B41" s="198" t="s">
        <v>144</v>
      </c>
      <c r="C41" s="53">
        <v>49.18</v>
      </c>
      <c r="D41" s="48">
        <f t="shared" si="6"/>
        <v>0.014674184177422164</v>
      </c>
      <c r="E41" s="165"/>
      <c r="F41" s="164"/>
      <c r="G41" s="53"/>
      <c r="H41" s="48"/>
      <c r="I41" s="49">
        <f t="shared" si="0"/>
        <v>49.18</v>
      </c>
      <c r="J41" s="68">
        <f t="shared" si="1"/>
        <v>0.005295080699915352</v>
      </c>
      <c r="K41" s="55">
        <v>0.21291038622442499</v>
      </c>
      <c r="L41" s="67">
        <f t="shared" si="7"/>
        <v>1.0004448728903852E-05</v>
      </c>
      <c r="M41" s="165"/>
      <c r="N41" s="167"/>
      <c r="O41" s="380"/>
      <c r="P41" s="203"/>
      <c r="Q41" s="49">
        <f t="shared" si="2"/>
        <v>0.21291038622442499</v>
      </c>
      <c r="R41" s="69">
        <f t="shared" si="3"/>
        <v>5.336543559500805E-06</v>
      </c>
      <c r="S41" s="176">
        <v>2877.4271930689174</v>
      </c>
      <c r="T41" s="50">
        <f t="shared" si="4"/>
        <v>0.001166599466817624</v>
      </c>
      <c r="V41" s="169"/>
      <c r="W41" s="8"/>
      <c r="X41" s="8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P41" s="8"/>
      <c r="AQ41" s="8"/>
      <c r="AR41" s="8"/>
      <c r="AS41" s="8"/>
      <c r="AT41" s="8"/>
    </row>
    <row r="42" spans="1:46" ht="17.25" customHeight="1">
      <c r="A42" s="150">
        <f t="shared" si="5"/>
        <v>29</v>
      </c>
      <c r="B42" s="327" t="s">
        <v>59</v>
      </c>
      <c r="C42" s="53"/>
      <c r="D42" s="67"/>
      <c r="E42" s="165">
        <v>12.91</v>
      </c>
      <c r="F42" s="164">
        <f>E42/E$68</f>
        <v>0.002204425174364738</v>
      </c>
      <c r="G42" s="53"/>
      <c r="H42" s="48"/>
      <c r="I42" s="49">
        <f t="shared" si="0"/>
        <v>12.91</v>
      </c>
      <c r="J42" s="68">
        <f t="shared" si="1"/>
        <v>0.00138998560056745</v>
      </c>
      <c r="K42" s="55"/>
      <c r="L42" s="67"/>
      <c r="M42" s="165">
        <v>48.391212</v>
      </c>
      <c r="N42" s="167">
        <f>M42/M$68</f>
        <v>0.002627360656079052</v>
      </c>
      <c r="O42" s="380"/>
      <c r="P42" s="203"/>
      <c r="Q42" s="49">
        <f t="shared" si="2"/>
        <v>48.391212</v>
      </c>
      <c r="R42" s="69">
        <f t="shared" si="3"/>
        <v>0.0012129131664945178</v>
      </c>
      <c r="S42" s="194">
        <v>2440.083799847319</v>
      </c>
      <c r="T42" s="50">
        <f t="shared" si="4"/>
        <v>0.0009892867026310976</v>
      </c>
      <c r="V42" s="169"/>
      <c r="W42" s="8"/>
      <c r="X42" s="8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P42" s="8"/>
      <c r="AQ42" s="8"/>
      <c r="AR42" s="8"/>
      <c r="AS42" s="8"/>
      <c r="AT42" s="8"/>
    </row>
    <row r="43" spans="1:46" ht="17.25" customHeight="1">
      <c r="A43" s="150">
        <f t="shared" si="5"/>
        <v>30</v>
      </c>
      <c r="B43" s="327" t="s">
        <v>49</v>
      </c>
      <c r="C43" s="53"/>
      <c r="D43" s="48"/>
      <c r="E43" s="165">
        <v>23</v>
      </c>
      <c r="F43" s="164">
        <f>E43/E$68</f>
        <v>0.003927326027140896</v>
      </c>
      <c r="G43" s="53"/>
      <c r="H43" s="48"/>
      <c r="I43" s="49">
        <f t="shared" si="0"/>
        <v>23</v>
      </c>
      <c r="J43" s="68">
        <f t="shared" si="1"/>
        <v>0.0024763492496554106</v>
      </c>
      <c r="K43" s="55"/>
      <c r="L43" s="67"/>
      <c r="M43" s="165">
        <v>90.750984</v>
      </c>
      <c r="N43" s="167">
        <f>M43/M$68</f>
        <v>0.004927249287785136</v>
      </c>
      <c r="O43" s="380"/>
      <c r="P43" s="203"/>
      <c r="Q43" s="49">
        <f t="shared" si="2"/>
        <v>90.750984</v>
      </c>
      <c r="R43" s="69">
        <f t="shared" si="3"/>
        <v>0.002274649855141742</v>
      </c>
      <c r="S43" s="194">
        <v>2150.769022259382</v>
      </c>
      <c r="T43" s="50">
        <f t="shared" si="4"/>
        <v>0.0008719893940877072</v>
      </c>
      <c r="V43" s="169"/>
      <c r="W43" s="8"/>
      <c r="X43" s="8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P43" s="8"/>
      <c r="AQ43" s="8"/>
      <c r="AR43" s="8"/>
      <c r="AS43" s="8"/>
      <c r="AT43" s="8"/>
    </row>
    <row r="44" spans="1:46" ht="17.25" customHeight="1">
      <c r="A44" s="150">
        <f t="shared" si="5"/>
        <v>31</v>
      </c>
      <c r="B44" s="198" t="s">
        <v>145</v>
      </c>
      <c r="C44" s="53">
        <v>20</v>
      </c>
      <c r="D44" s="48">
        <f>C44/C$68</f>
        <v>0.005967541349094007</v>
      </c>
      <c r="E44" s="165">
        <v>0.31</v>
      </c>
      <c r="F44" s="164">
        <f>E44/E$68</f>
        <v>5.293352471363817E-05</v>
      </c>
      <c r="G44" s="53"/>
      <c r="H44" s="48"/>
      <c r="I44" s="49">
        <f t="shared" si="0"/>
        <v>20.31</v>
      </c>
      <c r="J44" s="68">
        <f t="shared" si="1"/>
        <v>0.002186724054804408</v>
      </c>
      <c r="K44" s="55">
        <v>18.412436135356998</v>
      </c>
      <c r="L44" s="67">
        <f>K44/K$68</f>
        <v>0.000865182185599096</v>
      </c>
      <c r="M44" s="165"/>
      <c r="N44" s="167"/>
      <c r="O44" s="380"/>
      <c r="P44" s="203"/>
      <c r="Q44" s="49">
        <f t="shared" si="2"/>
        <v>18.412436135356998</v>
      </c>
      <c r="R44" s="69">
        <f t="shared" si="3"/>
        <v>0.0004615029318921365</v>
      </c>
      <c r="S44" s="176">
        <v>2105.142000180394</v>
      </c>
      <c r="T44" s="50">
        <f t="shared" si="4"/>
        <v>0.0008534907645626792</v>
      </c>
      <c r="V44" s="90"/>
      <c r="W44" s="8"/>
      <c r="X44" s="8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P44" s="8"/>
      <c r="AQ44" s="8"/>
      <c r="AR44" s="8"/>
      <c r="AS44" s="8"/>
      <c r="AT44" s="8"/>
    </row>
    <row r="45" spans="1:46" ht="17.25" customHeight="1">
      <c r="A45" s="150">
        <f t="shared" si="5"/>
        <v>32</v>
      </c>
      <c r="B45" s="198" t="s">
        <v>125</v>
      </c>
      <c r="C45" s="53">
        <v>3.97</v>
      </c>
      <c r="D45" s="67">
        <f>C45/C$68</f>
        <v>0.0011845569577951605</v>
      </c>
      <c r="E45" s="165"/>
      <c r="F45" s="164"/>
      <c r="G45" s="53"/>
      <c r="H45" s="48"/>
      <c r="I45" s="49">
        <f t="shared" si="0"/>
        <v>3.97</v>
      </c>
      <c r="J45" s="68">
        <f t="shared" si="1"/>
        <v>0.00042743941396226003</v>
      </c>
      <c r="K45" s="55">
        <v>25.8325</v>
      </c>
      <c r="L45" s="67">
        <f>K45/K$68</f>
        <v>0.0012138436568190332</v>
      </c>
      <c r="M45" s="165"/>
      <c r="N45" s="167"/>
      <c r="O45" s="380"/>
      <c r="P45" s="203"/>
      <c r="Q45" s="49">
        <f t="shared" si="2"/>
        <v>25.8325</v>
      </c>
      <c r="R45" s="69">
        <f t="shared" si="3"/>
        <v>0.000647484906422051</v>
      </c>
      <c r="S45" s="176">
        <v>1389.842957911128</v>
      </c>
      <c r="T45" s="50">
        <f t="shared" si="4"/>
        <v>0.0005634860397388749</v>
      </c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P45" s="8"/>
      <c r="AQ45" s="8"/>
      <c r="AR45" s="8"/>
      <c r="AS45" s="8"/>
      <c r="AT45" s="8"/>
    </row>
    <row r="46" spans="1:46" ht="17.25" customHeight="1">
      <c r="A46" s="150">
        <f t="shared" si="5"/>
        <v>33</v>
      </c>
      <c r="B46" s="13" t="s">
        <v>55</v>
      </c>
      <c r="C46" s="53">
        <v>0</v>
      </c>
      <c r="D46" s="67">
        <f>C46/C$68</f>
        <v>0</v>
      </c>
      <c r="E46" s="165"/>
      <c r="F46" s="164"/>
      <c r="G46" s="53"/>
      <c r="H46" s="48"/>
      <c r="I46" s="49">
        <f t="shared" si="0"/>
        <v>0</v>
      </c>
      <c r="J46" s="68">
        <f t="shared" si="1"/>
        <v>0</v>
      </c>
      <c r="K46" s="55">
        <v>51.429871</v>
      </c>
      <c r="L46" s="67">
        <f>K46/K$68</f>
        <v>0.0024166388341961154</v>
      </c>
      <c r="M46" s="53"/>
      <c r="N46" s="67"/>
      <c r="O46" s="380"/>
      <c r="P46" s="203"/>
      <c r="Q46" s="49">
        <f t="shared" si="2"/>
        <v>51.429871</v>
      </c>
      <c r="R46" s="69">
        <f t="shared" si="3"/>
        <v>0.0012890763654982349</v>
      </c>
      <c r="S46" s="176">
        <v>1194.5369518552038</v>
      </c>
      <c r="T46" s="50">
        <f t="shared" si="4"/>
        <v>0.0004843028433473395</v>
      </c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P46" s="8"/>
      <c r="AQ46" s="8"/>
      <c r="AR46" s="8"/>
      <c r="AS46" s="8"/>
      <c r="AT46" s="8"/>
    </row>
    <row r="47" spans="1:46" ht="17.25" customHeight="1">
      <c r="A47" s="150">
        <f t="shared" si="5"/>
        <v>34</v>
      </c>
      <c r="B47" s="198" t="s">
        <v>143</v>
      </c>
      <c r="C47" s="53">
        <v>4.155</v>
      </c>
      <c r="D47" s="67">
        <f>C47/C$68</f>
        <v>0.00123975671527428</v>
      </c>
      <c r="E47" s="165"/>
      <c r="F47" s="164"/>
      <c r="G47" s="53"/>
      <c r="H47" s="48"/>
      <c r="I47" s="49">
        <f t="shared" si="0"/>
        <v>4.155</v>
      </c>
      <c r="J47" s="68">
        <f t="shared" si="1"/>
        <v>0.000447357875318184</v>
      </c>
      <c r="K47" s="55">
        <v>19.087952</v>
      </c>
      <c r="L47" s="67">
        <f>K47/K$68</f>
        <v>0.0008969240087822</v>
      </c>
      <c r="M47" s="165"/>
      <c r="N47" s="167"/>
      <c r="O47" s="380"/>
      <c r="P47" s="167"/>
      <c r="Q47" s="49">
        <f t="shared" si="2"/>
        <v>19.087952</v>
      </c>
      <c r="R47" s="69">
        <f t="shared" si="3"/>
        <v>0.0004784345616765161</v>
      </c>
      <c r="S47" s="176">
        <v>1126.9636528049737</v>
      </c>
      <c r="T47" s="50">
        <f t="shared" si="4"/>
        <v>0.0004569065030218596</v>
      </c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P47" s="8"/>
      <c r="AQ47" s="8"/>
      <c r="AR47" s="8"/>
      <c r="AS47" s="8"/>
      <c r="AT47" s="8"/>
    </row>
    <row r="48" spans="1:46" ht="17.25" customHeight="1">
      <c r="A48" s="150">
        <f t="shared" si="5"/>
        <v>35</v>
      </c>
      <c r="B48" s="13" t="s">
        <v>47</v>
      </c>
      <c r="C48" s="53">
        <v>3.27</v>
      </c>
      <c r="D48" s="48">
        <f>C48/C$68</f>
        <v>0.0009756930105768701</v>
      </c>
      <c r="E48" s="165"/>
      <c r="F48" s="164"/>
      <c r="G48" s="53"/>
      <c r="H48" s="48"/>
      <c r="I48" s="49">
        <f t="shared" si="0"/>
        <v>3.27</v>
      </c>
      <c r="J48" s="68">
        <f t="shared" si="1"/>
        <v>0.000352072262885791</v>
      </c>
      <c r="K48" s="55">
        <v>22.510733000000002</v>
      </c>
      <c r="L48" s="67">
        <f>K48/K$68</f>
        <v>0.0010577571068381647</v>
      </c>
      <c r="M48" s="166"/>
      <c r="N48" s="67"/>
      <c r="O48" s="380"/>
      <c r="P48" s="167"/>
      <c r="Q48" s="49">
        <f t="shared" si="2"/>
        <v>22.510733000000002</v>
      </c>
      <c r="R48" s="69">
        <f t="shared" si="3"/>
        <v>0.0005642256788927427</v>
      </c>
      <c r="S48" s="176">
        <v>821.1939387645671</v>
      </c>
      <c r="T48" s="50">
        <f t="shared" si="4"/>
        <v>0.00033293784580344145</v>
      </c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P48" s="8"/>
      <c r="AQ48" s="8"/>
      <c r="AR48" s="8"/>
      <c r="AS48" s="8"/>
      <c r="AT48" s="8"/>
    </row>
    <row r="49" spans="1:46" ht="17.25" customHeight="1">
      <c r="A49" s="150">
        <f t="shared" si="5"/>
        <v>36</v>
      </c>
      <c r="B49" s="327" t="s">
        <v>64</v>
      </c>
      <c r="C49" s="53"/>
      <c r="D49" s="48"/>
      <c r="E49" s="165">
        <v>4.8</v>
      </c>
      <c r="F49" s="164">
        <f>E49/E$68</f>
        <v>0.0008196158665337523</v>
      </c>
      <c r="G49" s="53"/>
      <c r="H49" s="48"/>
      <c r="I49" s="49">
        <f t="shared" si="0"/>
        <v>4.8</v>
      </c>
      <c r="J49" s="68">
        <f t="shared" si="1"/>
        <v>0.0005168033216672161</v>
      </c>
      <c r="K49" s="55"/>
      <c r="L49" s="67"/>
      <c r="M49" s="166">
        <v>29.807938999999998</v>
      </c>
      <c r="N49" s="167">
        <f>M49/M$68</f>
        <v>0.0016183972860073094</v>
      </c>
      <c r="O49" s="380"/>
      <c r="P49" s="203"/>
      <c r="Q49" s="49">
        <f t="shared" si="2"/>
        <v>29.807938999999998</v>
      </c>
      <c r="R49" s="69">
        <f t="shared" si="3"/>
        <v>0.0007471282529390962</v>
      </c>
      <c r="S49" s="194">
        <v>692.5688746338051</v>
      </c>
      <c r="T49" s="50">
        <f t="shared" si="4"/>
        <v>0.0002807892000980779</v>
      </c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P49" s="8"/>
      <c r="AQ49" s="8"/>
      <c r="AR49" s="8"/>
      <c r="AS49" s="8"/>
      <c r="AT49" s="8"/>
    </row>
    <row r="50" spans="1:46" ht="17.25" customHeight="1">
      <c r="A50" s="150">
        <f t="shared" si="5"/>
        <v>37</v>
      </c>
      <c r="B50" s="198" t="s">
        <v>127</v>
      </c>
      <c r="C50" s="53"/>
      <c r="D50" s="48"/>
      <c r="E50" s="165">
        <v>37.5</v>
      </c>
      <c r="F50" s="164">
        <f>E50/E$68</f>
        <v>0.00640324895729494</v>
      </c>
      <c r="G50" s="53"/>
      <c r="H50" s="48"/>
      <c r="I50" s="49">
        <f t="shared" si="0"/>
        <v>37.5</v>
      </c>
      <c r="J50" s="68">
        <f t="shared" si="1"/>
        <v>0.004037525950525126</v>
      </c>
      <c r="K50" s="55"/>
      <c r="L50" s="67"/>
      <c r="M50" s="53">
        <v>103.86973400000001</v>
      </c>
      <c r="N50" s="67">
        <f>M50/M$68</f>
        <v>0.005639520921050636</v>
      </c>
      <c r="O50" s="380"/>
      <c r="P50" s="167"/>
      <c r="Q50" s="49">
        <f t="shared" si="2"/>
        <v>103.86973400000001</v>
      </c>
      <c r="R50" s="69">
        <f t="shared" si="3"/>
        <v>0.0026034679182840737</v>
      </c>
      <c r="S50" s="176">
        <v>675.0810449726578</v>
      </c>
      <c r="T50" s="50">
        <f t="shared" si="4"/>
        <v>0.0002736990840361897</v>
      </c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P50" s="8"/>
      <c r="AQ50" s="8"/>
      <c r="AR50" s="8"/>
      <c r="AS50" s="8"/>
      <c r="AT50" s="8"/>
    </row>
    <row r="51" spans="1:46" ht="17.25" customHeight="1">
      <c r="A51" s="150">
        <f t="shared" si="5"/>
        <v>38</v>
      </c>
      <c r="B51" s="327" t="s">
        <v>54</v>
      </c>
      <c r="C51" s="53">
        <v>3.8</v>
      </c>
      <c r="D51" s="48">
        <f>C51/C$68</f>
        <v>0.0011338328563278613</v>
      </c>
      <c r="E51" s="53"/>
      <c r="F51" s="48"/>
      <c r="G51" s="53"/>
      <c r="H51" s="48"/>
      <c r="I51" s="49">
        <f t="shared" si="0"/>
        <v>3.8</v>
      </c>
      <c r="J51" s="68">
        <f t="shared" si="1"/>
        <v>0.00040913596298654606</v>
      </c>
      <c r="K51" s="55">
        <v>11.658584999999999</v>
      </c>
      <c r="L51" s="67">
        <f>K51/K$68</f>
        <v>0.000547825392421776</v>
      </c>
      <c r="M51" s="200"/>
      <c r="N51" s="67"/>
      <c r="O51" s="380"/>
      <c r="P51" s="203"/>
      <c r="Q51" s="49">
        <f t="shared" si="2"/>
        <v>11.658584999999999</v>
      </c>
      <c r="R51" s="69">
        <f t="shared" si="3"/>
        <v>0.00029221940647395825</v>
      </c>
      <c r="S51" s="194">
        <v>658.6130100687631</v>
      </c>
      <c r="T51" s="50">
        <f t="shared" si="4"/>
        <v>0.00026702242483706413</v>
      </c>
      <c r="U51" s="99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P51" s="8"/>
      <c r="AQ51" s="8"/>
      <c r="AR51" s="8"/>
      <c r="AS51" s="8"/>
      <c r="AT51" s="8"/>
    </row>
    <row r="52" spans="1:46" ht="17.25" customHeight="1">
      <c r="A52" s="150">
        <f t="shared" si="5"/>
        <v>39</v>
      </c>
      <c r="B52" s="13" t="s">
        <v>42</v>
      </c>
      <c r="C52" s="165"/>
      <c r="D52" s="164"/>
      <c r="E52" s="53">
        <v>41.75</v>
      </c>
      <c r="F52" s="48">
        <f>E52/E$68</f>
        <v>0.007128950505788366</v>
      </c>
      <c r="G52" s="53"/>
      <c r="H52" s="48"/>
      <c r="I52" s="49">
        <f t="shared" si="0"/>
        <v>41.75</v>
      </c>
      <c r="J52" s="68">
        <f t="shared" si="1"/>
        <v>0.004495112224917974</v>
      </c>
      <c r="K52" s="55"/>
      <c r="L52" s="67"/>
      <c r="M52" s="53">
        <v>2.361936</v>
      </c>
      <c r="N52" s="67">
        <f>M52/M$68</f>
        <v>0.00012823935301675707</v>
      </c>
      <c r="O52" s="380"/>
      <c r="P52" s="203"/>
      <c r="Q52" s="49">
        <f t="shared" si="2"/>
        <v>2.361936</v>
      </c>
      <c r="R52" s="69">
        <f t="shared" si="3"/>
        <v>5.920131268498494E-05</v>
      </c>
      <c r="S52" s="55">
        <v>451.474015625</v>
      </c>
      <c r="T52" s="50">
        <f t="shared" si="4"/>
        <v>0.00018304176285635106</v>
      </c>
      <c r="U52" s="99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P52" s="8"/>
      <c r="AQ52" s="8"/>
      <c r="AR52" s="8"/>
      <c r="AS52" s="8"/>
      <c r="AT52" s="8"/>
    </row>
    <row r="53" spans="1:46" ht="17.25" customHeight="1">
      <c r="A53" s="150">
        <f t="shared" si="5"/>
        <v>40</v>
      </c>
      <c r="B53" s="327" t="s">
        <v>147</v>
      </c>
      <c r="C53" s="165"/>
      <c r="D53" s="164"/>
      <c r="E53" s="165">
        <v>536.6</v>
      </c>
      <c r="F53" s="164">
        <f>E53/E$68</f>
        <v>0.0916262237462524</v>
      </c>
      <c r="G53" s="53"/>
      <c r="H53" s="48"/>
      <c r="I53" s="49">
        <f t="shared" si="0"/>
        <v>536.6</v>
      </c>
      <c r="J53" s="68">
        <f t="shared" si="1"/>
        <v>0.05777430466804754</v>
      </c>
      <c r="K53" s="176"/>
      <c r="L53" s="167"/>
      <c r="M53" s="166">
        <v>13.447653</v>
      </c>
      <c r="N53" s="167">
        <f>M53/M$68</f>
        <v>0.000730129148424789</v>
      </c>
      <c r="O53" s="380"/>
      <c r="P53" s="203"/>
      <c r="Q53" s="49">
        <f t="shared" si="2"/>
        <v>13.447653</v>
      </c>
      <c r="R53" s="69">
        <f t="shared" si="3"/>
        <v>0.00033706193145461005</v>
      </c>
      <c r="S53" s="184">
        <v>201.67218468213164</v>
      </c>
      <c r="T53" s="50">
        <f t="shared" si="4"/>
        <v>8.17642453956211E-05</v>
      </c>
      <c r="U53" s="99"/>
      <c r="X53" s="6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P53" s="8"/>
      <c r="AQ53" s="8"/>
      <c r="AR53" s="8"/>
      <c r="AS53" s="8"/>
      <c r="AT53" s="8"/>
    </row>
    <row r="54" spans="1:46" ht="17.25" customHeight="1">
      <c r="A54" s="150">
        <f t="shared" si="5"/>
        <v>41</v>
      </c>
      <c r="B54" s="327" t="s">
        <v>44</v>
      </c>
      <c r="C54" s="165">
        <v>4.7</v>
      </c>
      <c r="D54" s="164">
        <f>C54/C$68</f>
        <v>0.0014023722170370917</v>
      </c>
      <c r="E54" s="165"/>
      <c r="F54" s="164"/>
      <c r="G54" s="53"/>
      <c r="H54" s="48"/>
      <c r="I54" s="49">
        <f t="shared" si="0"/>
        <v>4.7</v>
      </c>
      <c r="J54" s="68">
        <f t="shared" si="1"/>
        <v>0.0005060365857991492</v>
      </c>
      <c r="K54" s="176">
        <v>18.453839</v>
      </c>
      <c r="L54" s="167">
        <f>K54/K$68</f>
        <v>0.0008671276653095787</v>
      </c>
      <c r="M54" s="166"/>
      <c r="N54" s="167"/>
      <c r="O54" s="380"/>
      <c r="P54" s="203"/>
      <c r="Q54" s="49">
        <f t="shared" si="2"/>
        <v>18.453839</v>
      </c>
      <c r="R54" s="69">
        <f t="shared" si="3"/>
        <v>0.00046254068394629223</v>
      </c>
      <c r="S54" s="184">
        <v>103.33845340268017</v>
      </c>
      <c r="T54" s="50">
        <f t="shared" si="4"/>
        <v>4.189665856071486E-05</v>
      </c>
      <c r="U54" s="99"/>
      <c r="W54" s="18"/>
      <c r="X54" s="6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P54" s="8"/>
      <c r="AQ54" s="8"/>
      <c r="AR54" s="8"/>
      <c r="AS54" s="8"/>
      <c r="AT54" s="8"/>
    </row>
    <row r="55" spans="1:46" ht="17.25" customHeight="1">
      <c r="A55" s="150">
        <f t="shared" si="5"/>
        <v>42</v>
      </c>
      <c r="B55" s="327" t="s">
        <v>149</v>
      </c>
      <c r="C55" s="165">
        <v>1.65</v>
      </c>
      <c r="D55" s="164">
        <f>C55/C$68</f>
        <v>0.0004923221613002556</v>
      </c>
      <c r="E55" s="165"/>
      <c r="F55" s="164"/>
      <c r="G55" s="53"/>
      <c r="H55" s="48"/>
      <c r="I55" s="49">
        <f t="shared" si="0"/>
        <v>1.65</v>
      </c>
      <c r="J55" s="68">
        <f t="shared" si="1"/>
        <v>0.00017765114182310553</v>
      </c>
      <c r="K55" s="176">
        <v>1.5023999999999997</v>
      </c>
      <c r="L55" s="167">
        <f>K55/K$68</f>
        <v>7.059629188057352E-05</v>
      </c>
      <c r="M55" s="166"/>
      <c r="N55" s="167"/>
      <c r="O55" s="380"/>
      <c r="P55" s="203"/>
      <c r="Q55" s="49">
        <f t="shared" si="2"/>
        <v>1.5023999999999997</v>
      </c>
      <c r="R55" s="69">
        <f t="shared" si="3"/>
        <v>3.765726597923117E-05</v>
      </c>
      <c r="S55" s="184">
        <v>64.54805871555811</v>
      </c>
      <c r="T55" s="50">
        <f t="shared" si="4"/>
        <v>2.6169812762966832E-05</v>
      </c>
      <c r="U55" s="99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P55" s="8"/>
      <c r="AQ55" s="8"/>
      <c r="AR55" s="8"/>
      <c r="AS55" s="8"/>
      <c r="AT55" s="8"/>
    </row>
    <row r="56" spans="1:46" ht="17.25" customHeight="1">
      <c r="A56" s="150">
        <f t="shared" si="5"/>
        <v>43</v>
      </c>
      <c r="B56" s="327" t="s">
        <v>148</v>
      </c>
      <c r="C56" s="165">
        <v>0.6</v>
      </c>
      <c r="D56" s="164">
        <f>C56/C$68</f>
        <v>0.00017902624047282022</v>
      </c>
      <c r="E56" s="165"/>
      <c r="F56" s="164"/>
      <c r="G56" s="53"/>
      <c r="H56" s="48"/>
      <c r="I56" s="49">
        <f t="shared" si="0"/>
        <v>0.6</v>
      </c>
      <c r="J56" s="68">
        <f t="shared" si="1"/>
        <v>6.460041520840201E-05</v>
      </c>
      <c r="K56" s="176">
        <v>0.12360000000000002</v>
      </c>
      <c r="L56" s="167">
        <f>K56/K$68</f>
        <v>5.807841903912999E-06</v>
      </c>
      <c r="M56" s="166"/>
      <c r="N56" s="167"/>
      <c r="O56" s="380"/>
      <c r="P56" s="203"/>
      <c r="Q56" s="49">
        <f t="shared" si="2"/>
        <v>0.12360000000000002</v>
      </c>
      <c r="R56" s="69">
        <f t="shared" si="3"/>
        <v>3.0980019136268466E-06</v>
      </c>
      <c r="S56" s="184">
        <v>0</v>
      </c>
      <c r="T56" s="50">
        <f t="shared" si="4"/>
        <v>0</v>
      </c>
      <c r="U56" s="99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P56" s="8"/>
      <c r="AQ56" s="8"/>
      <c r="AR56" s="8"/>
      <c r="AS56" s="8"/>
      <c r="AT56" s="8"/>
    </row>
    <row r="57" spans="1:46" ht="17.25" customHeight="1">
      <c r="A57" s="150">
        <f t="shared" si="5"/>
        <v>44</v>
      </c>
      <c r="B57" s="327" t="s">
        <v>108</v>
      </c>
      <c r="C57" s="165">
        <v>1.9040000000000001</v>
      </c>
      <c r="D57" s="164">
        <f>C57/C$68</f>
        <v>0.0005681099364337496</v>
      </c>
      <c r="E57" s="165"/>
      <c r="F57" s="164"/>
      <c r="G57" s="53"/>
      <c r="H57" s="48"/>
      <c r="I57" s="49">
        <f t="shared" si="0"/>
        <v>1.9040000000000001</v>
      </c>
      <c r="J57" s="68">
        <f t="shared" si="1"/>
        <v>0.00020499865092799574</v>
      </c>
      <c r="K57" s="176">
        <v>5.775321</v>
      </c>
      <c r="L57" s="167">
        <f>K57/K$68</f>
        <v>0.0002713766287406854</v>
      </c>
      <c r="M57" s="166"/>
      <c r="N57" s="167"/>
      <c r="O57" s="380"/>
      <c r="P57" s="167"/>
      <c r="Q57" s="49">
        <f t="shared" si="2"/>
        <v>5.775321</v>
      </c>
      <c r="R57" s="69">
        <f t="shared" si="3"/>
        <v>0.00014475692160039895</v>
      </c>
      <c r="S57" s="184">
        <v>0</v>
      </c>
      <c r="T57" s="50">
        <f t="shared" si="4"/>
        <v>0</v>
      </c>
      <c r="U57" s="99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P57" s="8"/>
      <c r="AQ57" s="8"/>
      <c r="AR57" s="8"/>
      <c r="AS57" s="8"/>
      <c r="AT57" s="8"/>
    </row>
    <row r="58" spans="1:46" ht="28.5" customHeight="1" thickBot="1">
      <c r="A58" s="150">
        <f t="shared" si="5"/>
        <v>45</v>
      </c>
      <c r="B58" s="340" t="s">
        <v>111</v>
      </c>
      <c r="C58" s="289">
        <v>0.6</v>
      </c>
      <c r="D58" s="164">
        <f>C58/C$68</f>
        <v>0.00017902624047282022</v>
      </c>
      <c r="E58" s="289"/>
      <c r="F58" s="164"/>
      <c r="G58" s="289"/>
      <c r="H58" s="10"/>
      <c r="I58" s="49">
        <f t="shared" si="0"/>
        <v>0.6</v>
      </c>
      <c r="J58" s="68">
        <f t="shared" si="1"/>
        <v>6.460041520840201E-05</v>
      </c>
      <c r="K58" s="288">
        <v>2.084751905555555</v>
      </c>
      <c r="L58" s="167">
        <f>K58/K$68</f>
        <v>9.79604326565374E-05</v>
      </c>
      <c r="M58" s="289"/>
      <c r="N58" s="167"/>
      <c r="O58" s="382"/>
      <c r="P58" s="203"/>
      <c r="Q58" s="49">
        <f t="shared" si="2"/>
        <v>2.084751905555555</v>
      </c>
      <c r="R58" s="69">
        <f t="shared" si="3"/>
        <v>5.225376531430682E-05</v>
      </c>
      <c r="S58" s="184">
        <v>0</v>
      </c>
      <c r="T58" s="50">
        <f t="shared" si="4"/>
        <v>0</v>
      </c>
      <c r="U58" s="99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P58" s="8"/>
      <c r="AQ58" s="8"/>
      <c r="AR58" s="8"/>
      <c r="AS58" s="8"/>
      <c r="AT58" s="8"/>
    </row>
    <row r="59" spans="1:46" ht="16.5" customHeight="1" thickBot="1" thickTop="1">
      <c r="A59" s="95"/>
      <c r="B59" s="70" t="s">
        <v>3</v>
      </c>
      <c r="C59" s="71">
        <f>SUM(C19:C58)</f>
        <v>1929.864</v>
      </c>
      <c r="D59" s="72"/>
      <c r="E59" s="71">
        <f>SUM(E19:E58)</f>
        <v>5613.259</v>
      </c>
      <c r="F59" s="72"/>
      <c r="G59" s="71">
        <f>SUM(G19:G58)</f>
        <v>80</v>
      </c>
      <c r="H59" s="311"/>
      <c r="I59" s="73">
        <f>SUM(I19:I58)</f>
        <v>7623.123000000003</v>
      </c>
      <c r="J59" s="154">
        <f>SUM(J19:J58)</f>
        <v>0.8207615183078653</v>
      </c>
      <c r="K59" s="74">
        <f>SUM(K19:K58)</f>
        <v>11358.534121427134</v>
      </c>
      <c r="L59" s="72"/>
      <c r="M59" s="71">
        <f>SUM(M19:M58)</f>
        <v>17882.290434751823</v>
      </c>
      <c r="N59" s="72"/>
      <c r="O59" s="71">
        <f>SUM(O19:O58)</f>
        <v>196.92788000000002</v>
      </c>
      <c r="P59" s="311"/>
      <c r="Q59" s="75">
        <f>SUM(Q19:Q58)</f>
        <v>29437.752436178966</v>
      </c>
      <c r="R59" s="152">
        <f>SUM(R19:R58)</f>
        <v>0.7378496228167946</v>
      </c>
      <c r="S59" s="120">
        <f>SUM(S19:S58)</f>
        <v>1898629.6343661565</v>
      </c>
      <c r="T59" s="121">
        <f>SUM(T19:T58)</f>
        <v>0.7697641575331594</v>
      </c>
      <c r="U59" s="99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P59" s="8"/>
      <c r="AQ59" s="8"/>
      <c r="AR59" s="8"/>
      <c r="AS59" s="8"/>
      <c r="AT59" s="8"/>
    </row>
    <row r="60" spans="1:46" ht="12.75">
      <c r="A60" s="168" t="s">
        <v>58</v>
      </c>
      <c r="U60" s="2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P60" s="8"/>
      <c r="AQ60" s="8"/>
      <c r="AR60" s="8"/>
      <c r="AS60" s="8"/>
      <c r="AT60" s="8"/>
    </row>
    <row r="61" spans="1:46" ht="12.75">
      <c r="A61" s="199" t="s">
        <v>18</v>
      </c>
      <c r="U61" s="2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P61" s="8"/>
      <c r="AQ61" s="8"/>
      <c r="AR61" s="8"/>
      <c r="AS61" s="8"/>
      <c r="AT61" s="8"/>
    </row>
    <row r="62" spans="1:39" ht="15.75">
      <c r="A62" s="130"/>
      <c r="B62" s="15"/>
      <c r="C62" s="149"/>
      <c r="D62" s="10"/>
      <c r="E62" s="149"/>
      <c r="F62" s="10"/>
      <c r="G62" s="10"/>
      <c r="H62" s="10"/>
      <c r="I62" s="4"/>
      <c r="J62" s="10"/>
      <c r="K62" s="151"/>
      <c r="L62" s="151"/>
      <c r="M62" s="151"/>
      <c r="N62" s="5"/>
      <c r="O62" s="5"/>
      <c r="P62" s="5"/>
      <c r="Q62" s="4"/>
      <c r="R62" s="10"/>
      <c r="S62" s="4"/>
      <c r="T62" s="17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</row>
    <row r="63" spans="1:39" ht="15.75">
      <c r="A63" s="130"/>
      <c r="B63" s="15"/>
      <c r="C63" s="149"/>
      <c r="D63" s="10"/>
      <c r="E63" s="149"/>
      <c r="F63" s="10"/>
      <c r="G63" s="10"/>
      <c r="H63" s="10"/>
      <c r="I63" s="4"/>
      <c r="J63" s="10"/>
      <c r="K63" s="151"/>
      <c r="L63" s="151"/>
      <c r="M63" s="151"/>
      <c r="N63" s="5"/>
      <c r="O63" s="5"/>
      <c r="P63" s="5"/>
      <c r="Q63" s="4"/>
      <c r="R63" s="10"/>
      <c r="S63" s="4"/>
      <c r="T63" s="17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</row>
    <row r="64" spans="1:39" ht="15.75">
      <c r="A64" s="130"/>
      <c r="B64" s="15"/>
      <c r="C64" s="149"/>
      <c r="D64" s="10"/>
      <c r="E64" s="149"/>
      <c r="F64" s="10"/>
      <c r="G64" s="10"/>
      <c r="H64" s="10"/>
      <c r="I64" s="4"/>
      <c r="J64" s="10"/>
      <c r="K64" s="151"/>
      <c r="L64" s="151"/>
      <c r="M64" s="151"/>
      <c r="N64" s="5"/>
      <c r="O64" s="5"/>
      <c r="P64" s="5"/>
      <c r="Q64" s="4"/>
      <c r="R64" s="10"/>
      <c r="S64" s="4"/>
      <c r="T64" s="17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</row>
    <row r="65" spans="1:39" ht="15.75" thickBot="1">
      <c r="A65" s="11" t="s">
        <v>133</v>
      </c>
      <c r="B65" s="15"/>
      <c r="C65" s="16"/>
      <c r="D65" s="5"/>
      <c r="E65" s="16"/>
      <c r="F65" s="5"/>
      <c r="G65" s="5"/>
      <c r="H65" s="5"/>
      <c r="I65" s="4"/>
      <c r="J65" s="10"/>
      <c r="K65" s="16"/>
      <c r="L65" s="5"/>
      <c r="M65" s="16"/>
      <c r="N65" s="5"/>
      <c r="O65" s="5"/>
      <c r="P65" s="5"/>
      <c r="Q65" s="4"/>
      <c r="R65" s="10"/>
      <c r="S65" s="4"/>
      <c r="T65" s="17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</row>
    <row r="66" spans="1:39" ht="12.75">
      <c r="A66" s="358"/>
      <c r="B66" s="360" t="s">
        <v>16</v>
      </c>
      <c r="C66" s="349" t="s">
        <v>134</v>
      </c>
      <c r="D66" s="345"/>
      <c r="E66" s="345"/>
      <c r="F66" s="345"/>
      <c r="G66" s="345"/>
      <c r="H66" s="345"/>
      <c r="I66" s="345"/>
      <c r="J66" s="345"/>
      <c r="K66" s="344" t="s">
        <v>135</v>
      </c>
      <c r="L66" s="345"/>
      <c r="M66" s="345"/>
      <c r="N66" s="345"/>
      <c r="O66" s="345"/>
      <c r="P66" s="345"/>
      <c r="Q66" s="345"/>
      <c r="R66" s="345"/>
      <c r="S66" s="344" t="s">
        <v>40</v>
      </c>
      <c r="T66" s="346"/>
      <c r="U66" s="8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</row>
    <row r="67" spans="1:39" ht="13.5" thickBot="1">
      <c r="A67" s="359"/>
      <c r="B67" s="361"/>
      <c r="C67" s="31" t="s">
        <v>1</v>
      </c>
      <c r="D67" s="38" t="s">
        <v>7</v>
      </c>
      <c r="E67" s="39" t="s">
        <v>2</v>
      </c>
      <c r="F67" s="38" t="s">
        <v>7</v>
      </c>
      <c r="G67" s="39" t="s">
        <v>123</v>
      </c>
      <c r="H67" s="39" t="s">
        <v>7</v>
      </c>
      <c r="I67" s="40" t="s">
        <v>3</v>
      </c>
      <c r="J67" s="41" t="s">
        <v>7</v>
      </c>
      <c r="K67" s="42" t="s">
        <v>1</v>
      </c>
      <c r="L67" s="38" t="s">
        <v>7</v>
      </c>
      <c r="M67" s="40" t="s">
        <v>2</v>
      </c>
      <c r="N67" s="38" t="s">
        <v>7</v>
      </c>
      <c r="O67" s="39" t="s">
        <v>123</v>
      </c>
      <c r="P67" s="39" t="s">
        <v>7</v>
      </c>
      <c r="Q67" s="40" t="s">
        <v>3</v>
      </c>
      <c r="R67" s="43" t="s">
        <v>7</v>
      </c>
      <c r="S67" s="44" t="s">
        <v>38</v>
      </c>
      <c r="T67" s="45" t="s">
        <v>7</v>
      </c>
      <c r="U67" s="8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</row>
    <row r="68" spans="1:39" ht="15">
      <c r="A68" s="350" t="s">
        <v>19</v>
      </c>
      <c r="B68" s="351"/>
      <c r="C68" s="76">
        <f>SUM(C7:C11,C19:C58)</f>
        <v>3351.4640000000004</v>
      </c>
      <c r="D68" s="77">
        <f>+C68/$I$68</f>
        <v>0.36084327659335313</v>
      </c>
      <c r="E68" s="78">
        <f>SUM(E7:E11,E19:E58)</f>
        <v>5856.402</v>
      </c>
      <c r="F68" s="77">
        <f>+E68/$I$68</f>
        <v>0.6305433347121933</v>
      </c>
      <c r="G68" s="78">
        <f>SUM(G7:G11,G19:G58)</f>
        <v>80</v>
      </c>
      <c r="H68" s="77">
        <f>+G68/$I$68</f>
        <v>0.008613388694453602</v>
      </c>
      <c r="I68" s="78">
        <f>SUM(I7:I11,I19:I58)</f>
        <v>9287.866</v>
      </c>
      <c r="J68" s="77">
        <f>I68/I$68</f>
        <v>1</v>
      </c>
      <c r="K68" s="78">
        <f>SUM(K7:K11,K19:K58)</f>
        <v>21281.571028427144</v>
      </c>
      <c r="L68" s="77">
        <f>+K68/$Q$68</f>
        <v>0.5334170531638588</v>
      </c>
      <c r="M68" s="78">
        <f>SUM(M7:M11,M19:M58)</f>
        <v>18418.184000751822</v>
      </c>
      <c r="N68" s="77">
        <f>+M68/$Q$68</f>
        <v>0.4616470006461206</v>
      </c>
      <c r="O68" s="78">
        <f>SUM(O7:O11,O19:O58)</f>
        <v>196.92788000000002</v>
      </c>
      <c r="P68" s="77">
        <f>+O68/$Q$68</f>
        <v>0.004935946190020048</v>
      </c>
      <c r="Q68" s="78">
        <f>SUM(Q7:Q11,Q19:Q58)</f>
        <v>39896.68290917899</v>
      </c>
      <c r="R68" s="77">
        <f>Q68/Q$68</f>
        <v>1</v>
      </c>
      <c r="S68" s="78">
        <f>SUM(S7:S11,S19:S58)</f>
        <v>2466508.236042893</v>
      </c>
      <c r="T68" s="122">
        <f>S68/S$68</f>
        <v>1</v>
      </c>
      <c r="U68" s="8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0"/>
      <c r="AK68" s="90"/>
      <c r="AL68" s="90"/>
      <c r="AM68" s="94"/>
    </row>
    <row r="69" spans="1:21" ht="15.75" thickBot="1">
      <c r="A69" s="352"/>
      <c r="B69" s="353"/>
      <c r="C69" s="62"/>
      <c r="D69" s="80"/>
      <c r="E69" s="81"/>
      <c r="F69" s="80"/>
      <c r="G69" s="82"/>
      <c r="H69" s="80"/>
      <c r="I69" s="81"/>
      <c r="J69" s="80"/>
      <c r="K69" s="81"/>
      <c r="L69" s="80"/>
      <c r="M69" s="81"/>
      <c r="N69" s="80"/>
      <c r="O69" s="82"/>
      <c r="P69" s="80"/>
      <c r="Q69" s="81"/>
      <c r="R69" s="80"/>
      <c r="S69" s="83"/>
      <c r="T69" s="84"/>
      <c r="U69" s="8"/>
    </row>
    <row r="70" spans="1:21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8"/>
      <c r="T70" s="8"/>
      <c r="U70" s="8"/>
    </row>
    <row r="71" spans="2:21" ht="12.75">
      <c r="B71" s="13"/>
      <c r="C71" s="13"/>
      <c r="D71" s="13"/>
      <c r="E71" s="13"/>
      <c r="F71" s="13"/>
      <c r="G71" s="13"/>
      <c r="H71" s="13"/>
      <c r="I71" s="93"/>
      <c r="J71" s="13"/>
      <c r="K71" s="13"/>
      <c r="L71" s="13"/>
      <c r="M71" s="13"/>
      <c r="N71" s="13"/>
      <c r="O71" s="13"/>
      <c r="P71" s="13"/>
      <c r="Q71" s="13"/>
      <c r="R71" s="13"/>
      <c r="S71" s="8"/>
      <c r="T71" s="8"/>
      <c r="U71" s="8"/>
    </row>
    <row r="72" spans="2:23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8"/>
      <c r="T72" s="8"/>
      <c r="U72" s="8"/>
      <c r="V72" s="18" t="s">
        <v>150</v>
      </c>
      <c r="W72" s="6"/>
    </row>
    <row r="73" spans="1:21" ht="12.75">
      <c r="A73" s="13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8"/>
      <c r="T73" s="8"/>
      <c r="U73" s="8"/>
    </row>
    <row r="74" spans="9:30" ht="12.75">
      <c r="I74" s="6"/>
      <c r="Q74" s="6"/>
      <c r="V74" s="170"/>
      <c r="W74" s="170" t="s">
        <v>8</v>
      </c>
      <c r="X74" s="170"/>
      <c r="Y74" s="170"/>
      <c r="Z74" s="171" t="s">
        <v>1</v>
      </c>
      <c r="AA74" s="171" t="s">
        <v>2</v>
      </c>
      <c r="AB74" s="171" t="s">
        <v>123</v>
      </c>
      <c r="AC74" s="170"/>
      <c r="AD74" s="170"/>
    </row>
    <row r="75" spans="1:30" ht="13.5">
      <c r="A75" s="12"/>
      <c r="B75" s="19"/>
      <c r="V75" s="170"/>
      <c r="W75" s="170"/>
      <c r="X75" s="170"/>
      <c r="Y75" s="170"/>
      <c r="Z75" s="170"/>
      <c r="AA75" s="170"/>
      <c r="AB75" s="170"/>
      <c r="AC75" s="170"/>
      <c r="AD75" s="172"/>
    </row>
    <row r="76" spans="1:31" ht="13.5">
      <c r="A76" s="12"/>
      <c r="B76" s="19"/>
      <c r="V76" s="170" t="s">
        <v>10</v>
      </c>
      <c r="W76" s="173">
        <f>+Z76+AA76</f>
        <v>1664.7430000000002</v>
      </c>
      <c r="X76" s="172">
        <f>W76/W78</f>
        <v>0.1792384816921347</v>
      </c>
      <c r="Y76" s="170" t="s">
        <v>10</v>
      </c>
      <c r="Z76" s="173">
        <f>+C12</f>
        <v>1421.6000000000001</v>
      </c>
      <c r="AA76" s="173">
        <f>+E12</f>
        <v>243.14300000000003</v>
      </c>
      <c r="AB76" s="173">
        <f>G12</f>
        <v>0</v>
      </c>
      <c r="AC76" s="172">
        <f>Z76/Z78</f>
        <v>0.42417283909360215</v>
      </c>
      <c r="AD76" s="172">
        <f>AA76/AA78</f>
        <v>0.0415174709659617</v>
      </c>
      <c r="AE76" s="172">
        <f>AB76/AB77</f>
        <v>0</v>
      </c>
    </row>
    <row r="77" spans="1:31" ht="13.5">
      <c r="A77" s="12"/>
      <c r="B77" s="19"/>
      <c r="V77" s="170" t="s">
        <v>17</v>
      </c>
      <c r="W77" s="173">
        <f>+Z77+AA77+AB77</f>
        <v>7623.123</v>
      </c>
      <c r="X77" s="172">
        <f>W77/W78</f>
        <v>0.8207615183078653</v>
      </c>
      <c r="Y77" s="170" t="s">
        <v>17</v>
      </c>
      <c r="Z77" s="173">
        <f>+C59</f>
        <v>1929.864</v>
      </c>
      <c r="AA77" s="173">
        <f>+E59</f>
        <v>5613.259</v>
      </c>
      <c r="AB77" s="173">
        <f>+G59</f>
        <v>80</v>
      </c>
      <c r="AC77" s="172">
        <f>Z77/Z78</f>
        <v>0.575827160906398</v>
      </c>
      <c r="AD77" s="172">
        <f>AA77/AA78</f>
        <v>0.9584825290340383</v>
      </c>
      <c r="AE77" s="172">
        <f>AB77/AB78</f>
        <v>1</v>
      </c>
    </row>
    <row r="78" spans="22:30" ht="12.75">
      <c r="V78" s="170"/>
      <c r="W78" s="173">
        <f>SUM(W76:W77)</f>
        <v>9287.866</v>
      </c>
      <c r="X78" s="170"/>
      <c r="Y78" s="170" t="s">
        <v>86</v>
      </c>
      <c r="Z78" s="173">
        <f>SUM(Z76:Z77)</f>
        <v>3351.464</v>
      </c>
      <c r="AA78" s="173">
        <f>SUM(AA76:AA77)</f>
        <v>5856.402</v>
      </c>
      <c r="AB78" s="173">
        <f>SUM(AB76:AB77)</f>
        <v>80</v>
      </c>
      <c r="AC78" s="173">
        <f>SUM(Z78:AB78)</f>
        <v>9287.866</v>
      </c>
      <c r="AD78" s="170"/>
    </row>
    <row r="79" spans="22:30" ht="12.75">
      <c r="V79" s="170"/>
      <c r="W79" s="170"/>
      <c r="X79" s="170"/>
      <c r="Y79" s="170"/>
      <c r="Z79" s="170"/>
      <c r="AA79" s="170"/>
      <c r="AB79" s="170"/>
      <c r="AC79" s="170"/>
      <c r="AD79" s="170"/>
    </row>
    <row r="80" spans="22:30" ht="12.75">
      <c r="V80" s="170"/>
      <c r="W80" s="170" t="s">
        <v>9</v>
      </c>
      <c r="X80" s="170"/>
      <c r="Y80" s="170"/>
      <c r="Z80" s="171" t="s">
        <v>1</v>
      </c>
      <c r="AA80" s="171" t="s">
        <v>2</v>
      </c>
      <c r="AB80" s="318" t="s">
        <v>123</v>
      </c>
      <c r="AC80" s="170"/>
      <c r="AD80" s="170"/>
    </row>
    <row r="81" spans="22:31" ht="12.75">
      <c r="V81" s="170" t="s">
        <v>10</v>
      </c>
      <c r="W81" s="173">
        <f>+Z81+AA81+AB81</f>
        <v>10458.930473000004</v>
      </c>
      <c r="X81" s="172">
        <f>W81/W84</f>
        <v>0.2621503771832053</v>
      </c>
      <c r="Y81" s="170" t="s">
        <v>10</v>
      </c>
      <c r="Z81" s="173">
        <f>+K12</f>
        <v>9923.036907000003</v>
      </c>
      <c r="AA81" s="173">
        <f>+M12</f>
        <v>535.893566</v>
      </c>
      <c r="AB81" s="173">
        <f>+N12</f>
        <v>0</v>
      </c>
      <c r="AC81" s="174">
        <f>Z81/Z84</f>
        <v>0.46627370196237755</v>
      </c>
      <c r="AD81" s="172">
        <f>AA81/AA84</f>
        <v>0.029095895989426808</v>
      </c>
      <c r="AE81" s="172">
        <f>AB81/AB84</f>
        <v>0</v>
      </c>
    </row>
    <row r="82" spans="22:31" ht="12.75">
      <c r="V82" s="170" t="s">
        <v>17</v>
      </c>
      <c r="W82" s="173">
        <f>+Z82+AA82+AB82</f>
        <v>29437.75243617896</v>
      </c>
      <c r="X82" s="172">
        <f>W82/W84</f>
        <v>0.7378496228167948</v>
      </c>
      <c r="Y82" s="170" t="s">
        <v>17</v>
      </c>
      <c r="Z82" s="173">
        <f>+K59</f>
        <v>11358.534121427134</v>
      </c>
      <c r="AA82" s="173">
        <f>+M59</f>
        <v>17882.290434751823</v>
      </c>
      <c r="AB82" s="173">
        <f>+O59</f>
        <v>196.92788000000002</v>
      </c>
      <c r="AC82" s="174">
        <f>Z82/Z84</f>
        <v>0.5337262980376225</v>
      </c>
      <c r="AD82" s="172">
        <f>AA82/AA84</f>
        <v>0.9709041040105733</v>
      </c>
      <c r="AE82" s="172">
        <f>AB82/AB84</f>
        <v>1</v>
      </c>
    </row>
    <row r="83" spans="22:30" ht="12.75">
      <c r="V83" s="170"/>
      <c r="W83" s="173"/>
      <c r="X83" s="172"/>
      <c r="Y83" s="170"/>
      <c r="Z83" s="175"/>
      <c r="AA83" s="175"/>
      <c r="AB83" s="175"/>
      <c r="AC83" s="172"/>
      <c r="AD83" s="170"/>
    </row>
    <row r="84" spans="22:30" ht="12.75">
      <c r="V84" s="170"/>
      <c r="W84" s="173">
        <f>SUM(W81:W82)</f>
        <v>39896.68290917896</v>
      </c>
      <c r="X84" s="173"/>
      <c r="Y84" s="173"/>
      <c r="Z84" s="173">
        <f>SUM(Z81:Z82)</f>
        <v>21281.571028427137</v>
      </c>
      <c r="AA84" s="173">
        <f>SUM(AA81:AA82)</f>
        <v>18418.184000751822</v>
      </c>
      <c r="AB84" s="173">
        <f>SUM(AB81:AB82)</f>
        <v>196.92788000000002</v>
      </c>
      <c r="AC84" s="173">
        <f>+AA84+Z84</f>
        <v>39699.75502917896</v>
      </c>
      <c r="AD84" s="170"/>
    </row>
    <row r="89" ht="12.75">
      <c r="Z89" s="335"/>
    </row>
    <row r="90" ht="12.75">
      <c r="Z90" s="335"/>
    </row>
    <row r="94" spans="22:36" ht="12.75">
      <c r="V94" s="159"/>
      <c r="AG94" s="159"/>
      <c r="AH94" s="159"/>
      <c r="AI94" s="159"/>
      <c r="AJ94" s="159"/>
    </row>
    <row r="95" spans="22:36" ht="12.75">
      <c r="V95" s="159"/>
      <c r="AG95" s="159"/>
      <c r="AH95" s="159"/>
      <c r="AI95" s="159"/>
      <c r="AJ95" s="159"/>
    </row>
    <row r="96" spans="2:38" ht="12.75">
      <c r="B96" s="9"/>
      <c r="C96" s="1"/>
      <c r="N96" s="3"/>
      <c r="O96" s="3"/>
      <c r="P96" s="3"/>
      <c r="V96" s="160"/>
      <c r="AG96" s="161"/>
      <c r="AH96" s="161"/>
      <c r="AI96" s="161"/>
      <c r="AJ96" s="161"/>
      <c r="AK96" s="347"/>
      <c r="AL96" s="347"/>
    </row>
    <row r="97" spans="3:38" ht="12.75">
      <c r="C97" s="1"/>
      <c r="V97" s="157"/>
      <c r="AG97" s="156"/>
      <c r="AH97" s="156"/>
      <c r="AI97" s="156"/>
      <c r="AJ97" s="156"/>
      <c r="AK97" s="156"/>
      <c r="AL97" s="156"/>
    </row>
    <row r="98" spans="2:38" ht="15">
      <c r="B98" s="9"/>
      <c r="C98" s="1"/>
      <c r="V98" s="158"/>
      <c r="AG98" s="155"/>
      <c r="AH98" s="10"/>
      <c r="AI98" s="155"/>
      <c r="AJ98" s="10"/>
      <c r="AK98" s="155"/>
      <c r="AL98" s="10"/>
    </row>
    <row r="99" spans="22:38" ht="15">
      <c r="V99" s="158"/>
      <c r="AG99" s="155"/>
      <c r="AH99" s="10"/>
      <c r="AI99" s="155"/>
      <c r="AJ99" s="10"/>
      <c r="AK99" s="13"/>
      <c r="AL99" s="13"/>
    </row>
    <row r="103" spans="23:31" ht="12.75">
      <c r="W103" s="8"/>
      <c r="X103" s="8"/>
      <c r="Y103" s="8"/>
      <c r="Z103" s="8"/>
      <c r="AA103" s="96"/>
      <c r="AB103" s="96"/>
      <c r="AC103" s="96"/>
      <c r="AD103" s="8"/>
      <c r="AE103" s="8"/>
    </row>
    <row r="104" spans="23:31" ht="12.75">
      <c r="W104" s="8"/>
      <c r="X104" s="90"/>
      <c r="Y104" s="97"/>
      <c r="Z104" s="8"/>
      <c r="AA104" s="90"/>
      <c r="AB104" s="90"/>
      <c r="AC104" s="90"/>
      <c r="AD104" s="97"/>
      <c r="AE104" s="97"/>
    </row>
    <row r="105" spans="23:31" ht="12.75">
      <c r="W105" s="8"/>
      <c r="X105" s="90"/>
      <c r="Y105" s="97"/>
      <c r="Z105" s="8"/>
      <c r="AA105" s="90"/>
      <c r="AB105" s="90"/>
      <c r="AC105" s="90"/>
      <c r="AD105" s="97"/>
      <c r="AE105" s="97"/>
    </row>
    <row r="106" spans="23:31" ht="12.75">
      <c r="W106" s="8"/>
      <c r="X106" s="90"/>
      <c r="Y106" s="97"/>
      <c r="Z106" s="8"/>
      <c r="AA106" s="90"/>
      <c r="AB106" s="90"/>
      <c r="AC106" s="90"/>
      <c r="AD106" s="97"/>
      <c r="AE106" s="8"/>
    </row>
    <row r="107" spans="23:31" ht="12.75">
      <c r="W107" s="8"/>
      <c r="X107" s="8"/>
      <c r="Y107" s="8"/>
      <c r="Z107" s="8"/>
      <c r="AA107" s="8"/>
      <c r="AB107" s="8"/>
      <c r="AC107" s="8"/>
      <c r="AD107" s="8"/>
      <c r="AE107" s="8"/>
    </row>
  </sheetData>
  <sheetProtection/>
  <mergeCells count="19">
    <mergeCell ref="A69:B69"/>
    <mergeCell ref="C66:J66"/>
    <mergeCell ref="A5:A6"/>
    <mergeCell ref="B5:B6"/>
    <mergeCell ref="A66:A67"/>
    <mergeCell ref="B66:B67"/>
    <mergeCell ref="A16:A17"/>
    <mergeCell ref="B16:B17"/>
    <mergeCell ref="C16:J16"/>
    <mergeCell ref="K66:R66"/>
    <mergeCell ref="S66:T66"/>
    <mergeCell ref="AK96:AL96"/>
    <mergeCell ref="S16:T16"/>
    <mergeCell ref="K16:R16"/>
    <mergeCell ref="A2:T2"/>
    <mergeCell ref="S5:T5"/>
    <mergeCell ref="K5:R5"/>
    <mergeCell ref="C5:J5"/>
    <mergeCell ref="A68:B68"/>
  </mergeCells>
  <printOptions horizontalCentered="1"/>
  <pageMargins left="0.7874015748031497" right="0.7874015748031497" top="0.7874015748031497" bottom="0.4724409448818898" header="0.1968503937007874" footer="0.15748031496062992"/>
  <pageSetup fitToHeight="2" horizontalDpi="600" verticalDpi="600" orientation="landscape" paperSize="8" scale="73" r:id="rId2"/>
  <rowBreaks count="1" manualBreakCount="1">
    <brk id="62" max="19" man="1"/>
  </rowBreaks>
  <ignoredErrors>
    <ignoredError sqref="Q7:Q11 K68 R68:S68 G68 J6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view="pageBreakPreview" zoomScaleSheetLayoutView="100" zoomScalePageLayoutView="70" workbookViewId="0" topLeftCell="A1">
      <selection activeCell="A2" sqref="A2:L2"/>
    </sheetView>
  </sheetViews>
  <sheetFormatPr defaultColWidth="11.421875" defaultRowHeight="12.75"/>
  <cols>
    <col min="1" max="1" width="8.421875" style="0" customWidth="1"/>
    <col min="2" max="2" width="42.00390625" style="0" customWidth="1"/>
    <col min="3" max="6" width="10.7109375" style="0" customWidth="1"/>
    <col min="7" max="7" width="13.421875" style="0" customWidth="1"/>
    <col min="8" max="8" width="11.421875" style="0" customWidth="1"/>
    <col min="9" max="9" width="16.28125" style="0" customWidth="1"/>
    <col min="10" max="10" width="13.421875" style="0" customWidth="1"/>
    <col min="11" max="11" width="15.140625" style="0" customWidth="1"/>
    <col min="14" max="14" width="14.421875" style="0" customWidth="1"/>
    <col min="16" max="16" width="20.421875" style="0" customWidth="1"/>
    <col min="17" max="27" width="17.8515625" style="0" customWidth="1"/>
    <col min="28" max="28" width="13.57421875" style="0" bestFit="1" customWidth="1"/>
    <col min="34" max="34" width="52.57421875" style="0" customWidth="1"/>
    <col min="36" max="36" width="2.57421875" style="0" customWidth="1"/>
    <col min="38" max="38" width="2.57421875" style="0" customWidth="1"/>
    <col min="40" max="40" width="2.28125" style="0" customWidth="1"/>
    <col min="42" max="42" width="2.57421875" style="0" customWidth="1"/>
    <col min="44" max="44" width="2.57421875" style="0" customWidth="1"/>
    <col min="45" max="45" width="17.7109375" style="0" customWidth="1"/>
  </cols>
  <sheetData>
    <row r="1" spans="1:28" ht="12.75">
      <c r="A1" t="s">
        <v>65</v>
      </c>
      <c r="O1" s="2"/>
      <c r="P1" s="2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15.75">
      <c r="A2" s="362" t="s">
        <v>157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O2" s="2"/>
      <c r="P2" s="2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1:28" ht="15.75">
      <c r="A3" s="348" t="s">
        <v>156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O3" s="2"/>
      <c r="P3" s="2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</row>
    <row r="4" spans="1:28" ht="15.75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O4" s="2"/>
      <c r="P4" s="2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</row>
    <row r="5" spans="1:28" ht="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O5" s="2"/>
      <c r="P5" s="2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</row>
    <row r="6" spans="1:28" ht="13.5" thickBot="1">
      <c r="A6" s="2"/>
      <c r="B6" s="11" t="s">
        <v>136</v>
      </c>
      <c r="C6" s="11"/>
      <c r="D6" s="11"/>
      <c r="E6" s="135"/>
      <c r="F6" s="2"/>
      <c r="G6" s="135"/>
      <c r="H6" s="2"/>
      <c r="I6" s="2"/>
      <c r="J6" s="2"/>
      <c r="O6" s="2"/>
      <c r="P6" s="2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</row>
    <row r="7" spans="1:28" ht="12.75">
      <c r="A7" s="208" t="s">
        <v>6</v>
      </c>
      <c r="B7" s="209" t="s">
        <v>16</v>
      </c>
      <c r="C7" s="365" t="s">
        <v>66</v>
      </c>
      <c r="D7" s="366"/>
      <c r="E7" s="366"/>
      <c r="F7" s="366"/>
      <c r="G7" s="366"/>
      <c r="H7" s="366"/>
      <c r="I7" s="366"/>
      <c r="J7" s="367"/>
      <c r="K7" s="363" t="s">
        <v>40</v>
      </c>
      <c r="L7" s="364"/>
      <c r="O7" s="2"/>
      <c r="P7" s="2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</row>
    <row r="8" spans="1:28" ht="12.75">
      <c r="A8" s="210"/>
      <c r="B8" s="211"/>
      <c r="C8" s="214" t="s">
        <v>151</v>
      </c>
      <c r="D8" s="213" t="s">
        <v>7</v>
      </c>
      <c r="E8" s="214" t="s">
        <v>67</v>
      </c>
      <c r="F8" s="213" t="s">
        <v>7</v>
      </c>
      <c r="G8" s="214" t="s">
        <v>68</v>
      </c>
      <c r="H8" s="213" t="s">
        <v>7</v>
      </c>
      <c r="I8" s="214" t="s">
        <v>3</v>
      </c>
      <c r="J8" s="215" t="s">
        <v>7</v>
      </c>
      <c r="K8" s="216" t="s">
        <v>69</v>
      </c>
      <c r="L8" s="217" t="s">
        <v>7</v>
      </c>
      <c r="Q8" s="2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</row>
    <row r="9" spans="1:28" ht="12.75">
      <c r="A9" s="46">
        <v>1</v>
      </c>
      <c r="B9" s="218" t="s">
        <v>70</v>
      </c>
      <c r="C9" s="218"/>
      <c r="D9" s="220"/>
      <c r="E9" s="219">
        <v>3630.02</v>
      </c>
      <c r="F9" s="220">
        <f aca="true" t="shared" si="0" ref="F9:F16">+E9/E$17</f>
        <v>0.4594399647536814</v>
      </c>
      <c r="G9" s="219">
        <v>1325.67</v>
      </c>
      <c r="H9" s="220">
        <f>+G9/$G$17</f>
        <v>0.7080019867443562</v>
      </c>
      <c r="I9" s="221">
        <f aca="true" t="shared" si="1" ref="I9:I16">+E9+G9+C9</f>
        <v>4955.6900000000005</v>
      </c>
      <c r="J9" s="222">
        <f aca="true" t="shared" si="2" ref="J9:J17">+I9/I$17</f>
        <v>0.4767269856377493</v>
      </c>
      <c r="K9" s="223">
        <v>102605.900560351</v>
      </c>
      <c r="L9" s="224">
        <f aca="true" t="shared" si="3" ref="L9:L17">+K9/K$17</f>
        <v>0.42055077380354555</v>
      </c>
      <c r="M9" s="8"/>
      <c r="Q9" s="207"/>
      <c r="S9" s="207"/>
      <c r="T9" s="207"/>
      <c r="U9" s="207"/>
      <c r="V9" s="207"/>
      <c r="W9" s="207"/>
      <c r="X9" s="207"/>
      <c r="Y9" s="207"/>
      <c r="Z9" s="207"/>
      <c r="AA9" s="207"/>
      <c r="AB9" s="207"/>
    </row>
    <row r="10" spans="1:28" ht="12.75">
      <c r="A10" s="51">
        <v>2</v>
      </c>
      <c r="B10" s="66" t="s">
        <v>71</v>
      </c>
      <c r="C10" s="66">
        <v>621.86</v>
      </c>
      <c r="D10" s="225">
        <f>+C10/C$17</f>
        <v>1</v>
      </c>
      <c r="E10" s="53">
        <v>1803.02</v>
      </c>
      <c r="F10" s="225">
        <f t="shared" si="0"/>
        <v>0.2282024466119147</v>
      </c>
      <c r="G10" s="53">
        <v>40.6</v>
      </c>
      <c r="H10" s="225">
        <f>+G10/$G$17</f>
        <v>0.021683285177925775</v>
      </c>
      <c r="I10" s="49">
        <f t="shared" si="1"/>
        <v>2465.48</v>
      </c>
      <c r="J10" s="226">
        <f t="shared" si="2"/>
        <v>0.23717400574897907</v>
      </c>
      <c r="K10" s="55">
        <v>85141.17429849652</v>
      </c>
      <c r="L10" s="227">
        <f t="shared" si="3"/>
        <v>0.3489681055205464</v>
      </c>
      <c r="M10" s="8"/>
      <c r="Q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</row>
    <row r="11" spans="1:28" ht="12.75">
      <c r="A11" s="51">
        <v>3</v>
      </c>
      <c r="B11" s="228" t="s">
        <v>75</v>
      </c>
      <c r="C11" s="228"/>
      <c r="D11" s="225"/>
      <c r="E11" s="53">
        <v>1026.46</v>
      </c>
      <c r="F11" s="225">
        <f t="shared" si="0"/>
        <v>0.1299157432248483</v>
      </c>
      <c r="G11" s="229">
        <v>3.16</v>
      </c>
      <c r="H11" s="225">
        <f>+G11/$G$17</f>
        <v>0.0016876645606464396</v>
      </c>
      <c r="I11" s="49">
        <f t="shared" si="1"/>
        <v>1029.6200000000001</v>
      </c>
      <c r="J11" s="226">
        <f t="shared" si="2"/>
        <v>0.0990472848286191</v>
      </c>
      <c r="K11" s="55">
        <v>15298.090632453424</v>
      </c>
      <c r="L11" s="227">
        <f t="shared" si="3"/>
        <v>0.06270227947963786</v>
      </c>
      <c r="M11" s="8"/>
      <c r="Q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</row>
    <row r="12" spans="1:28" ht="12.75">
      <c r="A12" s="51">
        <v>4</v>
      </c>
      <c r="B12" s="66" t="s">
        <v>72</v>
      </c>
      <c r="C12" s="66"/>
      <c r="D12" s="225"/>
      <c r="E12" s="53">
        <v>534.43</v>
      </c>
      <c r="F12" s="225">
        <f t="shared" si="0"/>
        <v>0.06764108747701388</v>
      </c>
      <c r="G12" s="53"/>
      <c r="H12" s="225"/>
      <c r="I12" s="49">
        <f t="shared" si="1"/>
        <v>534.43</v>
      </c>
      <c r="J12" s="226">
        <f t="shared" si="2"/>
        <v>0.05141104527005973</v>
      </c>
      <c r="K12" s="55">
        <v>13594.744462789053</v>
      </c>
      <c r="L12" s="227">
        <f t="shared" si="3"/>
        <v>0.05572077504572554</v>
      </c>
      <c r="M12" s="8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</row>
    <row r="13" spans="1:28" ht="12.75">
      <c r="A13" s="51">
        <v>5</v>
      </c>
      <c r="B13" s="66" t="s">
        <v>73</v>
      </c>
      <c r="C13" s="66"/>
      <c r="D13" s="225"/>
      <c r="E13" s="53">
        <v>283.354</v>
      </c>
      <c r="F13" s="225">
        <f t="shared" si="0"/>
        <v>0.035863205098818914</v>
      </c>
      <c r="G13" s="53">
        <v>130.52</v>
      </c>
      <c r="H13" s="225">
        <f>+G13/$G$17</f>
        <v>0.06970695520745991</v>
      </c>
      <c r="I13" s="49">
        <f t="shared" si="1"/>
        <v>413.874</v>
      </c>
      <c r="J13" s="226">
        <f t="shared" si="2"/>
        <v>0.03981381088281104</v>
      </c>
      <c r="K13" s="55">
        <v>10734.1683147471</v>
      </c>
      <c r="L13" s="227">
        <f t="shared" si="3"/>
        <v>0.04399613244707289</v>
      </c>
      <c r="M13" s="8"/>
      <c r="Q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</row>
    <row r="14" spans="1:28" ht="12.75">
      <c r="A14" s="51">
        <v>6</v>
      </c>
      <c r="B14" s="228" t="s">
        <v>74</v>
      </c>
      <c r="C14" s="228"/>
      <c r="D14" s="225"/>
      <c r="E14" s="53">
        <v>393.063</v>
      </c>
      <c r="F14" s="225">
        <f t="shared" si="0"/>
        <v>0.04974872063128475</v>
      </c>
      <c r="G14" s="229"/>
      <c r="H14" s="225"/>
      <c r="I14" s="49">
        <f t="shared" si="1"/>
        <v>393.063</v>
      </c>
      <c r="J14" s="226">
        <f t="shared" si="2"/>
        <v>0.03781183632465522</v>
      </c>
      <c r="K14" s="55">
        <v>8073.243541249705</v>
      </c>
      <c r="L14" s="227">
        <f t="shared" si="3"/>
        <v>0.03308980087729007</v>
      </c>
      <c r="M14" s="8"/>
      <c r="Q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</row>
    <row r="15" spans="1:28" ht="12.75">
      <c r="A15" s="51">
        <v>7</v>
      </c>
      <c r="B15" s="228" t="s">
        <v>76</v>
      </c>
      <c r="C15" s="228"/>
      <c r="D15" s="225"/>
      <c r="E15" s="53">
        <v>82.7</v>
      </c>
      <c r="F15" s="225">
        <f t="shared" si="0"/>
        <v>0.010467073207621294</v>
      </c>
      <c r="G15" s="229">
        <v>268.7</v>
      </c>
      <c r="H15" s="225">
        <f>+G15/$G$17</f>
        <v>0.14350489476129694</v>
      </c>
      <c r="I15" s="49">
        <f t="shared" si="1"/>
        <v>351.4</v>
      </c>
      <c r="J15" s="226">
        <f t="shared" si="2"/>
        <v>0.03380394309432291</v>
      </c>
      <c r="K15" s="55">
        <v>5708.7908710041975</v>
      </c>
      <c r="L15" s="227">
        <f t="shared" si="3"/>
        <v>0.023398619428044512</v>
      </c>
      <c r="M15" s="8"/>
      <c r="Q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</row>
    <row r="16" spans="1:28" ht="13.5" thickBot="1">
      <c r="A16" s="51">
        <v>8</v>
      </c>
      <c r="B16" s="66" t="s">
        <v>77</v>
      </c>
      <c r="C16" s="66"/>
      <c r="D16" s="225"/>
      <c r="E16" s="53">
        <v>147.92</v>
      </c>
      <c r="F16" s="225">
        <f t="shared" si="0"/>
        <v>0.018721758994816706</v>
      </c>
      <c r="G16" s="332">
        <v>103.76</v>
      </c>
      <c r="H16" s="333">
        <f>+G16/$G$17</f>
        <v>0.05541521354831474</v>
      </c>
      <c r="I16" s="49">
        <f t="shared" si="1"/>
        <v>251.68</v>
      </c>
      <c r="J16" s="226">
        <f t="shared" si="2"/>
        <v>0.024211088212803614</v>
      </c>
      <c r="K16" s="55">
        <v>2823.7036734543467</v>
      </c>
      <c r="L16" s="227">
        <f t="shared" si="3"/>
        <v>0.011573513398137045</v>
      </c>
      <c r="M16" s="8"/>
      <c r="N16" s="230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</row>
    <row r="17" spans="1:28" ht="16.5" thickBot="1" thickTop="1">
      <c r="A17" s="231"/>
      <c r="B17" s="70" t="s">
        <v>3</v>
      </c>
      <c r="C17" s="329">
        <f>SUM(C9:C16)</f>
        <v>621.86</v>
      </c>
      <c r="D17" s="329"/>
      <c r="E17" s="232">
        <f>SUM(E9:E16)</f>
        <v>7900.967000000001</v>
      </c>
      <c r="F17" s="233"/>
      <c r="G17" s="234">
        <f>SUM(G9:G16)</f>
        <v>1872.41</v>
      </c>
      <c r="H17" s="233"/>
      <c r="I17" s="235">
        <f>SUM(I9:I16)</f>
        <v>10395.237000000001</v>
      </c>
      <c r="J17" s="236">
        <f t="shared" si="2"/>
        <v>1</v>
      </c>
      <c r="K17" s="120">
        <f>SUM(K9:K16)</f>
        <v>243979.8163545454</v>
      </c>
      <c r="L17" s="237">
        <f t="shared" si="3"/>
        <v>1</v>
      </c>
      <c r="M17" s="8"/>
      <c r="Q17" s="2"/>
      <c r="R17" s="207"/>
      <c r="S17" s="207"/>
      <c r="V17" s="207"/>
      <c r="W17" s="207"/>
      <c r="X17" s="207"/>
      <c r="Y17" s="207"/>
      <c r="Z17" s="207"/>
      <c r="AA17" s="207"/>
      <c r="AB17" s="207"/>
    </row>
    <row r="18" spans="1:28" ht="12.75">
      <c r="A18" s="2"/>
      <c r="B18" s="2"/>
      <c r="C18" s="2"/>
      <c r="D18" s="2"/>
      <c r="E18" s="238"/>
      <c r="F18" s="239"/>
      <c r="G18" s="238"/>
      <c r="H18" s="239"/>
      <c r="I18" s="238"/>
      <c r="J18" s="239"/>
      <c r="L18" s="8"/>
      <c r="Q18" s="2"/>
      <c r="R18" s="207"/>
      <c r="S18" s="207"/>
      <c r="V18" s="207"/>
      <c r="W18" s="207"/>
      <c r="X18" s="207"/>
      <c r="Y18" s="207"/>
      <c r="Z18" s="207"/>
      <c r="AA18" s="207"/>
      <c r="AB18" s="207"/>
    </row>
    <row r="19" spans="1:28" ht="12.75">
      <c r="A19" s="240"/>
      <c r="Q19" s="2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</row>
    <row r="23" ht="12.75">
      <c r="P23" t="s">
        <v>78</v>
      </c>
    </row>
    <row r="24" spans="19:22" ht="12.75">
      <c r="S24" s="334" t="s">
        <v>151</v>
      </c>
      <c r="T24" s="330" t="s">
        <v>67</v>
      </c>
      <c r="U24" s="330" t="s">
        <v>68</v>
      </c>
      <c r="V24" s="241"/>
    </row>
    <row r="25" spans="15:22" ht="12.75">
      <c r="O25" t="s">
        <v>10</v>
      </c>
      <c r="P25" s="6">
        <v>0</v>
      </c>
      <c r="Q25" s="241">
        <f>P25/P27</f>
        <v>0</v>
      </c>
      <c r="S25" s="331">
        <f>+S26/V26</f>
        <v>0.05982162792440422</v>
      </c>
      <c r="T25" s="331">
        <f>+T26/V26</f>
        <v>0.7600564566252794</v>
      </c>
      <c r="U25" s="331">
        <f>+U26/V26</f>
        <v>0.18012191545031633</v>
      </c>
      <c r="V25" s="241"/>
    </row>
    <row r="26" spans="15:22" ht="12.75">
      <c r="O26" t="s">
        <v>17</v>
      </c>
      <c r="P26" s="6">
        <f>I17</f>
        <v>10395.237000000001</v>
      </c>
      <c r="Q26" s="241">
        <f>P26/P27</f>
        <v>1</v>
      </c>
      <c r="R26" t="s">
        <v>79</v>
      </c>
      <c r="S26" s="326">
        <f>C17</f>
        <v>621.86</v>
      </c>
      <c r="T26" s="326">
        <f>E17</f>
        <v>7900.967000000001</v>
      </c>
      <c r="U26" s="326">
        <f>+G17</f>
        <v>1872.41</v>
      </c>
      <c r="V26" s="6">
        <f>SUM(S26:U26)</f>
        <v>10395.237000000001</v>
      </c>
    </row>
    <row r="27" ht="12.75">
      <c r="P27">
        <f>SUM(P25:P26)</f>
        <v>10395.237000000001</v>
      </c>
    </row>
    <row r="30" spans="16:21" ht="12.75">
      <c r="P30" s="6"/>
      <c r="Q30" s="241"/>
      <c r="S30" s="6"/>
      <c r="T30" s="6"/>
      <c r="U30" s="241"/>
    </row>
    <row r="31" spans="16:21" ht="12.75">
      <c r="P31" s="6"/>
      <c r="Q31" s="241"/>
      <c r="S31" s="6"/>
      <c r="T31" s="6"/>
      <c r="U31" s="241"/>
    </row>
    <row r="32" spans="16:20" ht="12.75">
      <c r="P32" s="6"/>
      <c r="Q32" s="241"/>
      <c r="S32" s="6"/>
      <c r="T32" s="6"/>
    </row>
    <row r="35" spans="15:17" ht="12.75">
      <c r="O35" s="242" t="s">
        <v>153</v>
      </c>
      <c r="P35" s="6">
        <f aca="true" t="shared" si="4" ref="P35:P42">+I9</f>
        <v>4955.6900000000005</v>
      </c>
      <c r="Q35" s="241">
        <f>+P35/$P$43</f>
        <v>0.4767269856377493</v>
      </c>
    </row>
    <row r="36" spans="15:17" ht="12.75">
      <c r="O36" t="s">
        <v>80</v>
      </c>
      <c r="P36" s="6">
        <f t="shared" si="4"/>
        <v>2465.48</v>
      </c>
      <c r="Q36" s="241">
        <f aca="true" t="shared" si="5" ref="Q36:Q42">+P36/$P$43</f>
        <v>0.23717400574897907</v>
      </c>
    </row>
    <row r="37" spans="15:17" ht="12.75">
      <c r="O37" t="s">
        <v>83</v>
      </c>
      <c r="P37" s="6">
        <f t="shared" si="4"/>
        <v>1029.6200000000001</v>
      </c>
      <c r="Q37" s="241">
        <f t="shared" si="5"/>
        <v>0.0990472848286191</v>
      </c>
    </row>
    <row r="38" spans="15:17" ht="12.75">
      <c r="O38" t="s">
        <v>81</v>
      </c>
      <c r="P38" s="6">
        <f t="shared" si="4"/>
        <v>534.43</v>
      </c>
      <c r="Q38" s="241">
        <f t="shared" si="5"/>
        <v>0.05141104527005973</v>
      </c>
    </row>
    <row r="39" spans="15:17" ht="12.75">
      <c r="O39" s="242" t="s">
        <v>154</v>
      </c>
      <c r="P39" s="6">
        <f t="shared" si="4"/>
        <v>413.874</v>
      </c>
      <c r="Q39" s="241">
        <f t="shared" si="5"/>
        <v>0.03981381088281104</v>
      </c>
    </row>
    <row r="40" spans="15:17" ht="12.75">
      <c r="O40" s="242" t="s">
        <v>82</v>
      </c>
      <c r="P40" s="6">
        <f t="shared" si="4"/>
        <v>393.063</v>
      </c>
      <c r="Q40" s="241">
        <f t="shared" si="5"/>
        <v>0.03781183632465522</v>
      </c>
    </row>
    <row r="41" spans="15:17" ht="12.75">
      <c r="O41" t="s">
        <v>84</v>
      </c>
      <c r="P41" s="6">
        <f t="shared" si="4"/>
        <v>351.4</v>
      </c>
      <c r="Q41" s="241">
        <f t="shared" si="5"/>
        <v>0.03380394309432291</v>
      </c>
    </row>
    <row r="42" spans="15:17" ht="12.75">
      <c r="O42" t="s">
        <v>85</v>
      </c>
      <c r="P42" s="6">
        <f t="shared" si="4"/>
        <v>251.68</v>
      </c>
      <c r="Q42" s="241">
        <f t="shared" si="5"/>
        <v>0.024211088212803614</v>
      </c>
    </row>
    <row r="43" spans="15:16" ht="12.75">
      <c r="O43" t="s">
        <v>86</v>
      </c>
      <c r="P43" s="6">
        <f>SUM(P35:P42)</f>
        <v>10395.237000000001</v>
      </c>
    </row>
    <row r="44" spans="16:17" ht="12.75">
      <c r="P44" s="6"/>
      <c r="Q44" s="241"/>
    </row>
    <row r="45" ht="12.75">
      <c r="Q45" s="241"/>
    </row>
    <row r="46" ht="12.75">
      <c r="Q46" s="241"/>
    </row>
    <row r="47" ht="12.75">
      <c r="Q47" s="241"/>
    </row>
    <row r="60" spans="2:9" ht="12.75">
      <c r="B60" s="9"/>
      <c r="C60" s="9"/>
      <c r="D60" s="9"/>
      <c r="E60" s="1"/>
      <c r="I60" s="1"/>
    </row>
    <row r="61" spans="2:5" ht="12.75">
      <c r="B61" s="9"/>
      <c r="C61" s="9"/>
      <c r="D61" s="9"/>
      <c r="E61" s="1"/>
    </row>
  </sheetData>
  <sheetProtection/>
  <mergeCells count="4">
    <mergeCell ref="A2:L2"/>
    <mergeCell ref="A3:L3"/>
    <mergeCell ref="K7:L7"/>
    <mergeCell ref="C7:J7"/>
  </mergeCells>
  <printOptions/>
  <pageMargins left="0.7874015748031497" right="0.7874015748031497" top="0.7874015748031497" bottom="0.7874015748031497" header="0" footer="0"/>
  <pageSetup fitToHeight="1" fitToWidth="1" horizontalDpi="300" verticalDpi="300" orientation="portrait" paperSize="9" scale="49" r:id="rId2"/>
  <ignoredErrors>
    <ignoredError sqref="J17:K1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9"/>
  <sheetViews>
    <sheetView view="pageBreakPreview" zoomScale="85" zoomScaleNormal="80" zoomScaleSheetLayoutView="85" zoomScalePageLayoutView="40" workbookViewId="0" topLeftCell="A1">
      <selection activeCell="T27" sqref="T27"/>
    </sheetView>
  </sheetViews>
  <sheetFormatPr defaultColWidth="11.421875" defaultRowHeight="12.75"/>
  <cols>
    <col min="1" max="1" width="4.7109375" style="0" customWidth="1"/>
    <col min="2" max="2" width="75.140625" style="0" customWidth="1"/>
    <col min="3" max="3" width="18.421875" style="0" customWidth="1"/>
    <col min="4" max="4" width="8.8515625" style="0" customWidth="1"/>
    <col min="5" max="5" width="14.421875" style="0" customWidth="1"/>
    <col min="6" max="6" width="8.8515625" style="0" customWidth="1"/>
    <col min="7" max="7" width="13.57421875" style="0" customWidth="1"/>
    <col min="8" max="8" width="10.421875" style="0" customWidth="1"/>
    <col min="9" max="9" width="18.421875" style="0" customWidth="1"/>
    <col min="10" max="10" width="8.8515625" style="0" customWidth="1"/>
    <col min="11" max="11" width="14.421875" style="0" customWidth="1"/>
    <col min="12" max="12" width="8.8515625" style="0" customWidth="1"/>
    <col min="13" max="13" width="12.8515625" style="0" customWidth="1"/>
    <col min="14" max="14" width="8.8515625" style="0" customWidth="1"/>
    <col min="15" max="15" width="19.28125" style="0" bestFit="1" customWidth="1"/>
    <col min="16" max="16" width="8.421875" style="0" customWidth="1"/>
    <col min="17" max="17" width="4.57421875" style="0" customWidth="1"/>
    <col min="18" max="18" width="8.8515625" style="0" customWidth="1"/>
    <col min="19" max="19" width="5.00390625" style="0" customWidth="1"/>
    <col min="21" max="21" width="15.00390625" style="0" customWidth="1"/>
    <col min="23" max="23" width="12.421875" style="0" customWidth="1"/>
    <col min="24" max="24" width="19.00390625" style="0" customWidth="1"/>
    <col min="25" max="25" width="13.421875" style="0" customWidth="1"/>
    <col min="29" max="29" width="25.57421875" style="0" customWidth="1"/>
  </cols>
  <sheetData>
    <row r="1" spans="1:16" ht="18">
      <c r="A1" s="378" t="s">
        <v>137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3" spans="17:19" ht="12.75">
      <c r="Q3" s="8"/>
      <c r="R3" s="8"/>
      <c r="S3" s="8"/>
    </row>
    <row r="4" spans="1:14" ht="16.5" thickBot="1">
      <c r="A4" s="243" t="s">
        <v>131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34" ht="12.75">
      <c r="A5" s="370" t="s">
        <v>6</v>
      </c>
      <c r="B5" s="372" t="s">
        <v>16</v>
      </c>
      <c r="C5" s="374" t="s">
        <v>139</v>
      </c>
      <c r="D5" s="375"/>
      <c r="E5" s="375"/>
      <c r="F5" s="375"/>
      <c r="G5" s="375"/>
      <c r="H5" s="375"/>
      <c r="I5" s="363" t="s">
        <v>140</v>
      </c>
      <c r="J5" s="375"/>
      <c r="K5" s="375"/>
      <c r="L5" s="375"/>
      <c r="M5" s="375"/>
      <c r="N5" s="364"/>
      <c r="O5" s="375" t="s">
        <v>40</v>
      </c>
      <c r="P5" s="364"/>
      <c r="AC5" s="2"/>
      <c r="AD5" s="2"/>
      <c r="AE5" s="2"/>
      <c r="AF5" s="2"/>
      <c r="AG5" s="2"/>
      <c r="AH5" s="2"/>
    </row>
    <row r="6" spans="1:34" ht="12.75">
      <c r="A6" s="371"/>
      <c r="B6" s="373"/>
      <c r="C6" s="244" t="s">
        <v>87</v>
      </c>
      <c r="D6" s="245" t="s">
        <v>7</v>
      </c>
      <c r="E6" s="246" t="s">
        <v>88</v>
      </c>
      <c r="F6" s="245" t="s">
        <v>7</v>
      </c>
      <c r="G6" s="246" t="s">
        <v>3</v>
      </c>
      <c r="H6" s="217" t="s">
        <v>7</v>
      </c>
      <c r="I6" s="247" t="s">
        <v>87</v>
      </c>
      <c r="J6" s="245" t="s">
        <v>7</v>
      </c>
      <c r="K6" s="246" t="s">
        <v>88</v>
      </c>
      <c r="L6" s="245" t="s">
        <v>7</v>
      </c>
      <c r="M6" s="246" t="s">
        <v>3</v>
      </c>
      <c r="N6" s="217" t="s">
        <v>7</v>
      </c>
      <c r="O6" s="248" t="s">
        <v>69</v>
      </c>
      <c r="P6" s="217" t="s">
        <v>7</v>
      </c>
      <c r="R6" s="13"/>
      <c r="S6" s="13"/>
      <c r="T6" s="13"/>
      <c r="U6" s="13"/>
      <c r="V6" s="13"/>
      <c r="W6" s="13"/>
      <c r="X6" s="13"/>
      <c r="Y6" s="13"/>
      <c r="AC6" s="2"/>
      <c r="AD6" s="2"/>
      <c r="AE6" s="249"/>
      <c r="AF6" s="2"/>
      <c r="AG6" s="2"/>
      <c r="AH6" s="2"/>
    </row>
    <row r="7" spans="1:34" ht="16.5" customHeight="1">
      <c r="A7" s="46">
        <v>1</v>
      </c>
      <c r="B7" s="250" t="s">
        <v>89</v>
      </c>
      <c r="C7" s="251">
        <v>712338</v>
      </c>
      <c r="D7" s="252">
        <f aca="true" t="shared" si="0" ref="D7:D17">C7/C$41</f>
        <v>0.11584155710848358</v>
      </c>
      <c r="E7" s="251">
        <v>3</v>
      </c>
      <c r="F7" s="252">
        <f>E7/E$41</f>
        <v>0.02127659574468085</v>
      </c>
      <c r="G7" s="253">
        <f aca="true" t="shared" si="1" ref="G7:G17">SUM(C7,E7)</f>
        <v>712341</v>
      </c>
      <c r="H7" s="254">
        <f aca="true" t="shared" si="2" ref="H7:H17">G7/G$41</f>
        <v>0.11583938881693047</v>
      </c>
      <c r="I7" s="223">
        <v>1579.4245179999978</v>
      </c>
      <c r="J7" s="252">
        <f aca="true" t="shared" si="3" ref="J7:J17">I7/I$41</f>
        <v>0.07946068837667614</v>
      </c>
      <c r="K7" s="219">
        <v>71.67401200000002</v>
      </c>
      <c r="L7" s="252">
        <f>K7/K$41</f>
        <v>0.03487273868215392</v>
      </c>
      <c r="M7" s="221">
        <f aca="true" t="shared" si="4" ref="M7:M17">SUM(I7,K7)</f>
        <v>1651.0985299999977</v>
      </c>
      <c r="N7" s="254">
        <f aca="true" t="shared" si="5" ref="N7:N17">M7/M$41</f>
        <v>0.07528226129961166</v>
      </c>
      <c r="O7" s="93">
        <v>216104.60495621874</v>
      </c>
      <c r="P7" s="255">
        <f>O7/O$41</f>
        <v>0.08362140142925611</v>
      </c>
      <c r="R7" s="256"/>
      <c r="S7" s="13"/>
      <c r="T7" s="13"/>
      <c r="V7" s="256"/>
      <c r="W7" s="256"/>
      <c r="X7" s="13"/>
      <c r="Y7" s="13"/>
      <c r="AC7" s="2"/>
      <c r="AD7" s="2"/>
      <c r="AE7" s="2"/>
      <c r="AF7" s="2"/>
      <c r="AG7" s="2"/>
      <c r="AH7" s="2"/>
    </row>
    <row r="8" spans="1:34" ht="16.5" customHeight="1">
      <c r="A8" s="51">
        <f>+A7+1</f>
        <v>2</v>
      </c>
      <c r="B8" s="52" t="s">
        <v>91</v>
      </c>
      <c r="C8" s="229">
        <v>426109</v>
      </c>
      <c r="D8" s="257">
        <f t="shared" si="0"/>
        <v>0.06929453441756417</v>
      </c>
      <c r="E8" s="229">
        <v>1</v>
      </c>
      <c r="F8" s="257">
        <f>E8/E$41</f>
        <v>0.0070921985815602835</v>
      </c>
      <c r="G8" s="258">
        <f t="shared" si="1"/>
        <v>426110</v>
      </c>
      <c r="H8" s="259">
        <f t="shared" si="2"/>
        <v>0.06929310817260588</v>
      </c>
      <c r="I8" s="55">
        <v>1103.7687580000004</v>
      </c>
      <c r="J8" s="257">
        <f t="shared" si="3"/>
        <v>0.05553049501245555</v>
      </c>
      <c r="K8" s="53">
        <v>16.334608</v>
      </c>
      <c r="L8" s="257">
        <f>K8/K$41</f>
        <v>0.007947546123962205</v>
      </c>
      <c r="M8" s="49">
        <f t="shared" si="4"/>
        <v>1120.1033660000003</v>
      </c>
      <c r="N8" s="259">
        <f t="shared" si="5"/>
        <v>0.05107140049466745</v>
      </c>
      <c r="O8" s="93">
        <v>141628.1803192334</v>
      </c>
      <c r="P8" s="260">
        <f aca="true" t="shared" si="6" ref="P8:P17">O8/O$41</f>
        <v>0.05480284384763121</v>
      </c>
      <c r="R8" s="256"/>
      <c r="S8" s="13"/>
      <c r="T8" s="13"/>
      <c r="V8" s="261"/>
      <c r="W8" s="261"/>
      <c r="X8" s="13"/>
      <c r="Y8" s="13"/>
      <c r="AC8" s="2"/>
      <c r="AD8" s="262"/>
      <c r="AE8" s="2"/>
      <c r="AF8" s="2"/>
      <c r="AG8" s="2"/>
      <c r="AH8" s="2"/>
    </row>
    <row r="9" spans="1:34" ht="16.5" customHeight="1">
      <c r="A9" s="51">
        <f aca="true" t="shared" si="7" ref="A9:A17">+A8+1</f>
        <v>3</v>
      </c>
      <c r="B9" s="52" t="s">
        <v>90</v>
      </c>
      <c r="C9" s="229">
        <v>639675</v>
      </c>
      <c r="D9" s="257">
        <f t="shared" si="0"/>
        <v>0.10402498258322486</v>
      </c>
      <c r="E9" s="229"/>
      <c r="F9" s="257"/>
      <c r="G9" s="258">
        <f t="shared" si="1"/>
        <v>639675</v>
      </c>
      <c r="H9" s="259">
        <f t="shared" si="2"/>
        <v>0.10402259738168938</v>
      </c>
      <c r="I9" s="55">
        <v>684.0714690000018</v>
      </c>
      <c r="J9" s="257">
        <f t="shared" si="3"/>
        <v>0.03441556668653936</v>
      </c>
      <c r="K9" s="53"/>
      <c r="L9" s="257"/>
      <c r="M9" s="49">
        <f t="shared" si="4"/>
        <v>684.0714690000018</v>
      </c>
      <c r="N9" s="259">
        <f t="shared" si="5"/>
        <v>0.031190414224926605</v>
      </c>
      <c r="O9" s="93">
        <v>116043.28579039345</v>
      </c>
      <c r="P9" s="260">
        <f t="shared" si="6"/>
        <v>0.04490280152157926</v>
      </c>
      <c r="R9" s="256"/>
      <c r="S9" s="13"/>
      <c r="T9" s="13"/>
      <c r="V9" s="261"/>
      <c r="W9" s="261"/>
      <c r="X9" s="13"/>
      <c r="Y9" s="13"/>
      <c r="AC9" s="2"/>
      <c r="AD9" s="2"/>
      <c r="AE9" s="2"/>
      <c r="AF9" s="2"/>
      <c r="AG9" s="2"/>
      <c r="AH9" s="2"/>
    </row>
    <row r="10" spans="1:34" ht="16.5" customHeight="1">
      <c r="A10" s="51">
        <f t="shared" si="7"/>
        <v>4</v>
      </c>
      <c r="B10" s="52" t="s">
        <v>94</v>
      </c>
      <c r="C10" s="229">
        <v>358473</v>
      </c>
      <c r="D10" s="257">
        <f t="shared" si="0"/>
        <v>0.05829545875883279</v>
      </c>
      <c r="E10" s="229">
        <v>4</v>
      </c>
      <c r="F10" s="257">
        <f>E10/E$41</f>
        <v>0.028368794326241134</v>
      </c>
      <c r="G10" s="258">
        <f t="shared" si="1"/>
        <v>358477</v>
      </c>
      <c r="H10" s="259">
        <f t="shared" si="2"/>
        <v>0.05829477256668756</v>
      </c>
      <c r="I10" s="55">
        <v>895.51536</v>
      </c>
      <c r="J10" s="257">
        <f t="shared" si="3"/>
        <v>0.04505328754019446</v>
      </c>
      <c r="K10" s="53">
        <v>22.322024999999996</v>
      </c>
      <c r="L10" s="257">
        <f>K10/K$41</f>
        <v>0.010860702826032766</v>
      </c>
      <c r="M10" s="49">
        <f t="shared" si="4"/>
        <v>917.837385</v>
      </c>
      <c r="N10" s="259">
        <f t="shared" si="5"/>
        <v>0.04184903117085469</v>
      </c>
      <c r="O10" s="93">
        <v>90857.18783267139</v>
      </c>
      <c r="P10" s="260">
        <f t="shared" si="6"/>
        <v>0.0351570730203938</v>
      </c>
      <c r="R10" s="256"/>
      <c r="S10" s="13"/>
      <c r="T10" s="13"/>
      <c r="V10" s="261"/>
      <c r="W10" s="261"/>
      <c r="X10" s="13"/>
      <c r="Y10" s="13"/>
      <c r="AC10" s="2"/>
      <c r="AD10" s="2"/>
      <c r="AE10" s="2"/>
      <c r="AF10" s="2"/>
      <c r="AG10" s="2"/>
      <c r="AH10" s="2"/>
    </row>
    <row r="11" spans="1:34" ht="16.5" customHeight="1">
      <c r="A11" s="51">
        <f t="shared" si="7"/>
        <v>5</v>
      </c>
      <c r="B11" s="66" t="s">
        <v>92</v>
      </c>
      <c r="C11" s="229">
        <v>412279</v>
      </c>
      <c r="D11" s="257">
        <f t="shared" si="0"/>
        <v>0.0670454774603187</v>
      </c>
      <c r="E11" s="229">
        <v>6</v>
      </c>
      <c r="F11" s="257">
        <f>E11/E$41</f>
        <v>0.0425531914893617</v>
      </c>
      <c r="G11" s="258">
        <f t="shared" si="1"/>
        <v>412285</v>
      </c>
      <c r="H11" s="259">
        <f t="shared" si="2"/>
        <v>0.06704491587370119</v>
      </c>
      <c r="I11" s="55">
        <v>463.82502899999815</v>
      </c>
      <c r="J11" s="257">
        <f t="shared" si="3"/>
        <v>0.02333499047953343</v>
      </c>
      <c r="K11" s="53">
        <v>131.236759</v>
      </c>
      <c r="L11" s="257">
        <f>K11/K$41</f>
        <v>0.06385278393652374</v>
      </c>
      <c r="M11" s="49">
        <f t="shared" si="4"/>
        <v>595.0617879999982</v>
      </c>
      <c r="N11" s="259">
        <f t="shared" si="5"/>
        <v>0.02713199497163264</v>
      </c>
      <c r="O11" s="93">
        <v>87107.83217409888</v>
      </c>
      <c r="P11" s="260">
        <f t="shared" si="6"/>
        <v>0.03370626462743955</v>
      </c>
      <c r="R11" s="256"/>
      <c r="S11" s="13"/>
      <c r="T11" s="13"/>
      <c r="V11" s="261"/>
      <c r="W11" s="261"/>
      <c r="X11" s="13"/>
      <c r="Y11" s="13"/>
      <c r="AC11" s="2"/>
      <c r="AD11" s="2"/>
      <c r="AE11" s="2"/>
      <c r="AF11" s="2"/>
      <c r="AG11" s="2"/>
      <c r="AH11" s="2"/>
    </row>
    <row r="12" spans="1:34" ht="16.5" customHeight="1">
      <c r="A12" s="51">
        <f t="shared" si="7"/>
        <v>6</v>
      </c>
      <c r="B12" s="66" t="s">
        <v>93</v>
      </c>
      <c r="C12" s="229">
        <v>399377</v>
      </c>
      <c r="D12" s="257">
        <f t="shared" si="0"/>
        <v>0.06494733336325571</v>
      </c>
      <c r="E12" s="229">
        <v>3</v>
      </c>
      <c r="F12" s="257">
        <f>E12/E$41</f>
        <v>0.02127659574468085</v>
      </c>
      <c r="G12" s="258">
        <f t="shared" si="1"/>
        <v>399380</v>
      </c>
      <c r="H12" s="259">
        <f t="shared" si="2"/>
        <v>0.06494633203157714</v>
      </c>
      <c r="I12" s="55">
        <v>728.3951089999983</v>
      </c>
      <c r="J12" s="257">
        <f t="shared" si="3"/>
        <v>0.03664548454941992</v>
      </c>
      <c r="K12" s="53">
        <v>27.482595000000007</v>
      </c>
      <c r="L12" s="257">
        <f>K12/K$41</f>
        <v>0.013371560025724104</v>
      </c>
      <c r="M12" s="49">
        <f t="shared" si="4"/>
        <v>755.8777039999984</v>
      </c>
      <c r="N12" s="259">
        <f t="shared" si="5"/>
        <v>0.03446443794185831</v>
      </c>
      <c r="O12" s="93">
        <v>61238.983876256134</v>
      </c>
      <c r="P12" s="260">
        <f t="shared" si="6"/>
        <v>0.023696346752414707</v>
      </c>
      <c r="R12" s="256"/>
      <c r="S12" s="13"/>
      <c r="T12" s="13"/>
      <c r="V12" s="261"/>
      <c r="W12" s="261"/>
      <c r="X12" s="13"/>
      <c r="Y12" s="13"/>
      <c r="AC12" s="2"/>
      <c r="AD12" s="2"/>
      <c r="AE12" s="2"/>
      <c r="AF12" s="2"/>
      <c r="AG12" s="2"/>
      <c r="AH12" s="2"/>
    </row>
    <row r="13" spans="1:34" ht="16.5" customHeight="1">
      <c r="A13" s="51">
        <f t="shared" si="7"/>
        <v>7</v>
      </c>
      <c r="B13" s="66" t="s">
        <v>96</v>
      </c>
      <c r="C13" s="229">
        <v>232942</v>
      </c>
      <c r="D13" s="257">
        <f t="shared" si="0"/>
        <v>0.03788140460843642</v>
      </c>
      <c r="E13" s="229"/>
      <c r="F13" s="257"/>
      <c r="G13" s="258">
        <f t="shared" si="1"/>
        <v>232942</v>
      </c>
      <c r="H13" s="259">
        <f t="shared" si="2"/>
        <v>0.03788053602108178</v>
      </c>
      <c r="I13" s="55">
        <v>280.7107920000005</v>
      </c>
      <c r="J13" s="257">
        <f t="shared" si="3"/>
        <v>0.014122531664461613</v>
      </c>
      <c r="K13" s="53"/>
      <c r="L13" s="257"/>
      <c r="M13" s="49">
        <f t="shared" si="4"/>
        <v>280.7107920000005</v>
      </c>
      <c r="N13" s="259">
        <f t="shared" si="5"/>
        <v>0.012799080617535893</v>
      </c>
      <c r="O13" s="93">
        <v>27030.08302361313</v>
      </c>
      <c r="P13" s="260">
        <f t="shared" si="6"/>
        <v>0.010459256171989458</v>
      </c>
      <c r="R13" s="256"/>
      <c r="S13" s="13"/>
      <c r="T13" s="13"/>
      <c r="V13" s="261"/>
      <c r="W13" s="261"/>
      <c r="X13" s="13"/>
      <c r="Y13" s="13"/>
      <c r="AC13" s="2"/>
      <c r="AD13" s="2"/>
      <c r="AE13" s="262"/>
      <c r="AF13" s="262"/>
      <c r="AG13" s="2"/>
      <c r="AH13" s="2"/>
    </row>
    <row r="14" spans="1:34" ht="16.5" customHeight="1">
      <c r="A14" s="51">
        <f t="shared" si="7"/>
        <v>8</v>
      </c>
      <c r="B14" s="66" t="s">
        <v>97</v>
      </c>
      <c r="C14" s="229">
        <v>142181</v>
      </c>
      <c r="D14" s="257">
        <f t="shared" si="0"/>
        <v>0.023121704066386046</v>
      </c>
      <c r="E14" s="229"/>
      <c r="F14" s="257"/>
      <c r="G14" s="258">
        <f t="shared" si="1"/>
        <v>142181</v>
      </c>
      <c r="H14" s="259">
        <f t="shared" si="2"/>
        <v>0.023121173906008485</v>
      </c>
      <c r="I14" s="55">
        <v>332.37993399999965</v>
      </c>
      <c r="J14" s="257">
        <f t="shared" si="3"/>
        <v>0.016722000992917468</v>
      </c>
      <c r="K14" s="53"/>
      <c r="L14" s="257"/>
      <c r="M14" s="49">
        <f t="shared" si="4"/>
        <v>332.37993399999965</v>
      </c>
      <c r="N14" s="259">
        <f t="shared" si="5"/>
        <v>0.015154948410096208</v>
      </c>
      <c r="O14" s="93">
        <v>25924.327715853615</v>
      </c>
      <c r="P14" s="260">
        <f t="shared" si="6"/>
        <v>0.010031385565107102</v>
      </c>
      <c r="R14" s="256"/>
      <c r="S14" s="13"/>
      <c r="T14" s="13"/>
      <c r="V14" s="261"/>
      <c r="W14" s="261"/>
      <c r="X14" s="13"/>
      <c r="Y14" s="13"/>
      <c r="AC14" s="11"/>
      <c r="AD14" s="2"/>
      <c r="AE14" s="238"/>
      <c r="AF14" s="238"/>
      <c r="AG14" s="238"/>
      <c r="AH14" s="2"/>
    </row>
    <row r="15" spans="1:34" ht="16.5" customHeight="1">
      <c r="A15" s="51">
        <f t="shared" si="7"/>
        <v>9</v>
      </c>
      <c r="B15" s="52" t="s">
        <v>99</v>
      </c>
      <c r="C15" s="229">
        <v>7445</v>
      </c>
      <c r="D15" s="257">
        <f t="shared" si="0"/>
        <v>0.0012107179354079948</v>
      </c>
      <c r="E15" s="229"/>
      <c r="F15" s="257"/>
      <c r="G15" s="258">
        <f t="shared" si="1"/>
        <v>7445</v>
      </c>
      <c r="H15" s="259">
        <f t="shared" si="2"/>
        <v>0.0012106901747085278</v>
      </c>
      <c r="I15" s="55">
        <v>15.654202999999995</v>
      </c>
      <c r="J15" s="257">
        <f t="shared" si="3"/>
        <v>0.0007875613757999355</v>
      </c>
      <c r="K15" s="53"/>
      <c r="L15" s="257"/>
      <c r="M15" s="49">
        <f t="shared" si="4"/>
        <v>15.654202999999995</v>
      </c>
      <c r="N15" s="259">
        <f t="shared" si="5"/>
        <v>0.0007137574040982073</v>
      </c>
      <c r="O15" s="93">
        <v>2770.467245969953</v>
      </c>
      <c r="P15" s="260">
        <f t="shared" si="6"/>
        <v>0.0010720287694415112</v>
      </c>
      <c r="R15" s="256"/>
      <c r="S15" s="13"/>
      <c r="T15" s="13"/>
      <c r="V15" s="261"/>
      <c r="W15" s="261"/>
      <c r="X15" s="13"/>
      <c r="Y15" s="13"/>
      <c r="AC15" s="11"/>
      <c r="AD15" s="2"/>
      <c r="AE15" s="238"/>
      <c r="AF15" s="238"/>
      <c r="AG15" s="238"/>
      <c r="AH15" s="2"/>
    </row>
    <row r="16" spans="1:34" ht="16.5" customHeight="1">
      <c r="A16" s="51">
        <f t="shared" si="7"/>
        <v>10</v>
      </c>
      <c r="B16" s="52" t="s">
        <v>95</v>
      </c>
      <c r="C16" s="229">
        <v>246863</v>
      </c>
      <c r="D16" s="257">
        <f t="shared" si="0"/>
        <v>0.04014526013279031</v>
      </c>
      <c r="E16" s="229">
        <v>1</v>
      </c>
      <c r="F16" s="257">
        <f>E16/E$41</f>
        <v>0.0070921985815602835</v>
      </c>
      <c r="G16" s="258">
        <f t="shared" si="1"/>
        <v>246864</v>
      </c>
      <c r="H16" s="259">
        <f t="shared" si="2"/>
        <v>0.04014450225510356</v>
      </c>
      <c r="I16" s="55">
        <v>463.11751300000003</v>
      </c>
      <c r="J16" s="257">
        <f t="shared" si="3"/>
        <v>0.023299395420854366</v>
      </c>
      <c r="K16" s="53">
        <v>31.350452</v>
      </c>
      <c r="L16" s="257">
        <f>K16/K$41</f>
        <v>0.01525345225775012</v>
      </c>
      <c r="M16" s="49">
        <f t="shared" si="4"/>
        <v>494.46796500000005</v>
      </c>
      <c r="N16" s="259">
        <f t="shared" si="5"/>
        <v>0.022545393790288994</v>
      </c>
      <c r="O16" s="336">
        <v>78480.91278013674</v>
      </c>
      <c r="P16" s="260">
        <f t="shared" si="6"/>
        <v>0.030368089164281364</v>
      </c>
      <c r="R16" s="256"/>
      <c r="S16" s="13"/>
      <c r="T16" s="13"/>
      <c r="V16" s="261"/>
      <c r="W16" s="261"/>
      <c r="X16" s="13"/>
      <c r="Y16" s="13"/>
      <c r="AC16" s="11"/>
      <c r="AD16" s="2"/>
      <c r="AE16" s="238"/>
      <c r="AF16" s="238"/>
      <c r="AG16" s="238"/>
      <c r="AH16" s="2"/>
    </row>
    <row r="17" spans="1:34" ht="16.5" customHeight="1" thickBot="1">
      <c r="A17" s="51">
        <f t="shared" si="7"/>
        <v>11</v>
      </c>
      <c r="B17" s="263" t="s">
        <v>98</v>
      </c>
      <c r="C17" s="264">
        <v>70536</v>
      </c>
      <c r="D17" s="265">
        <f t="shared" si="0"/>
        <v>0.011470678346801655</v>
      </c>
      <c r="E17" s="264"/>
      <c r="F17" s="265"/>
      <c r="G17" s="266">
        <f t="shared" si="1"/>
        <v>70536</v>
      </c>
      <c r="H17" s="267">
        <f t="shared" si="2"/>
        <v>0.011470415334216348</v>
      </c>
      <c r="I17" s="268">
        <v>231.49417099999988</v>
      </c>
      <c r="J17" s="265">
        <f t="shared" si="3"/>
        <v>0.011646448420429037</v>
      </c>
      <c r="K17" s="269"/>
      <c r="L17" s="265"/>
      <c r="M17" s="270">
        <f t="shared" si="4"/>
        <v>231.49417099999988</v>
      </c>
      <c r="N17" s="267">
        <f t="shared" si="5"/>
        <v>0.010555036149513742</v>
      </c>
      <c r="O17" s="337">
        <v>32277.3736868905</v>
      </c>
      <c r="P17" s="271">
        <f t="shared" si="6"/>
        <v>0.01248968860566573</v>
      </c>
      <c r="R17" s="256"/>
      <c r="S17" s="13"/>
      <c r="T17" s="13"/>
      <c r="U17" s="261"/>
      <c r="V17" s="261"/>
      <c r="W17" s="13"/>
      <c r="X17" s="13"/>
      <c r="Y17" s="13"/>
      <c r="AC17" s="2"/>
      <c r="AD17" s="2"/>
      <c r="AE17" s="238"/>
      <c r="AF17" s="238"/>
      <c r="AG17" s="238"/>
      <c r="AH17" s="2"/>
    </row>
    <row r="18" spans="1:34" ht="16.5" customHeight="1" thickBot="1" thickTop="1">
      <c r="A18" s="58"/>
      <c r="B18" s="59" t="s">
        <v>3</v>
      </c>
      <c r="C18" s="272">
        <f>SUM(C7:C17)</f>
        <v>3648218</v>
      </c>
      <c r="D18" s="273"/>
      <c r="E18" s="272">
        <f>SUM(E7:E17)</f>
        <v>18</v>
      </c>
      <c r="F18" s="273"/>
      <c r="G18" s="274">
        <f>SUM(G7:G17)</f>
        <v>3648236</v>
      </c>
      <c r="H18" s="275">
        <f>SUM(H7:H17)</f>
        <v>0.5932684325343104</v>
      </c>
      <c r="I18" s="64">
        <f>SUM(I7:I17)</f>
        <v>6778.356855999997</v>
      </c>
      <c r="J18" s="273"/>
      <c r="K18" s="60">
        <f>SUM(K7:K17)</f>
        <v>300.40045100000003</v>
      </c>
      <c r="L18" s="273"/>
      <c r="M18" s="62">
        <f>SUM(M7:M17)</f>
        <v>7078.757306999997</v>
      </c>
      <c r="N18" s="275">
        <f>SUM(N7:N17)</f>
        <v>0.32275775647508437</v>
      </c>
      <c r="O18" s="81">
        <f>SUM(O7:O17)</f>
        <v>879463.2394013357</v>
      </c>
      <c r="P18" s="276">
        <f>SUM(P7:P17)</f>
        <v>0.3403071794751998</v>
      </c>
      <c r="Q18" s="155"/>
      <c r="R18" s="256">
        <f>+O18/1000</f>
        <v>879.4632394013357</v>
      </c>
      <c r="S18" s="13"/>
      <c r="T18" s="13"/>
      <c r="U18" s="261"/>
      <c r="V18" s="261"/>
      <c r="W18" s="13"/>
      <c r="X18" s="13"/>
      <c r="Y18" s="13"/>
      <c r="AC18" s="2"/>
      <c r="AD18" s="2"/>
      <c r="AE18" s="238"/>
      <c r="AF18" s="238"/>
      <c r="AG18" s="238"/>
      <c r="AH18" s="2"/>
    </row>
    <row r="19" spans="1:34" ht="12.75">
      <c r="A19" s="65"/>
      <c r="B19" s="277"/>
      <c r="C19" s="93"/>
      <c r="D19" s="278"/>
      <c r="E19" s="93"/>
      <c r="F19" s="278"/>
      <c r="G19" s="279"/>
      <c r="H19" s="278"/>
      <c r="I19" s="93"/>
      <c r="J19" s="278"/>
      <c r="K19" s="93"/>
      <c r="L19" s="278"/>
      <c r="M19" s="280"/>
      <c r="N19" s="278"/>
      <c r="O19" s="13"/>
      <c r="P19" s="13"/>
      <c r="R19" s="13"/>
      <c r="S19" s="13"/>
      <c r="T19" s="13"/>
      <c r="U19" s="93"/>
      <c r="V19" s="93"/>
      <c r="W19" s="13"/>
      <c r="X19" s="93"/>
      <c r="Y19" s="13"/>
      <c r="AC19" s="2"/>
      <c r="AD19" s="2"/>
      <c r="AE19" s="238"/>
      <c r="AF19" s="238"/>
      <c r="AG19" s="238"/>
      <c r="AH19" s="2"/>
    </row>
    <row r="20" spans="1:34" ht="12.75">
      <c r="A20" s="7"/>
      <c r="B20" s="262"/>
      <c r="C20" s="135"/>
      <c r="D20" s="281"/>
      <c r="E20" s="135"/>
      <c r="F20" s="281"/>
      <c r="G20" s="282"/>
      <c r="H20" s="278"/>
      <c r="I20" s="135"/>
      <c r="J20" s="281"/>
      <c r="K20" s="135"/>
      <c r="L20" s="281"/>
      <c r="M20" s="283"/>
      <c r="N20" s="278"/>
      <c r="O20" s="2"/>
      <c r="P20" s="2"/>
      <c r="R20" s="13"/>
      <c r="S20" s="13"/>
      <c r="T20" s="13"/>
      <c r="U20" s="13"/>
      <c r="V20" s="13"/>
      <c r="W20" s="13"/>
      <c r="X20" s="13"/>
      <c r="Y20" s="13"/>
      <c r="AC20" s="2"/>
      <c r="AD20" s="2"/>
      <c r="AE20" s="238"/>
      <c r="AF20" s="238"/>
      <c r="AG20" s="238"/>
      <c r="AH20" s="2"/>
    </row>
    <row r="21" spans="1:34" ht="16.5" thickBot="1">
      <c r="A21" s="243" t="s">
        <v>132</v>
      </c>
      <c r="C21" s="135"/>
      <c r="D21" s="281"/>
      <c r="E21" s="135"/>
      <c r="F21" s="281"/>
      <c r="G21" s="282"/>
      <c r="H21" s="278"/>
      <c r="I21" s="135"/>
      <c r="J21" s="281"/>
      <c r="K21" s="135"/>
      <c r="L21" s="281"/>
      <c r="M21" s="283"/>
      <c r="N21" s="278"/>
      <c r="O21" s="2"/>
      <c r="P21" s="2"/>
      <c r="R21" s="13"/>
      <c r="S21" s="13"/>
      <c r="T21" s="13"/>
      <c r="U21" s="13"/>
      <c r="V21" s="13"/>
      <c r="W21" s="13"/>
      <c r="X21" s="13"/>
      <c r="Y21" s="13"/>
      <c r="AC21" s="2"/>
      <c r="AD21" s="2"/>
      <c r="AE21" s="238"/>
      <c r="AF21" s="238"/>
      <c r="AG21" s="238"/>
      <c r="AH21" s="2"/>
    </row>
    <row r="22" spans="1:34" ht="12.75">
      <c r="A22" s="370" t="s">
        <v>6</v>
      </c>
      <c r="B22" s="372" t="s">
        <v>16</v>
      </c>
      <c r="C22" s="374" t="s">
        <v>139</v>
      </c>
      <c r="D22" s="375"/>
      <c r="E22" s="375"/>
      <c r="F22" s="375"/>
      <c r="G22" s="375"/>
      <c r="H22" s="375"/>
      <c r="I22" s="363" t="s">
        <v>140</v>
      </c>
      <c r="J22" s="375"/>
      <c r="K22" s="375"/>
      <c r="L22" s="375"/>
      <c r="M22" s="375"/>
      <c r="N22" s="364"/>
      <c r="O22" s="375" t="s">
        <v>40</v>
      </c>
      <c r="P22" s="364"/>
      <c r="R22" s="13"/>
      <c r="S22" s="13"/>
      <c r="T22" s="13"/>
      <c r="U22" s="13"/>
      <c r="V22" s="13"/>
      <c r="W22" s="13"/>
      <c r="X22" s="13"/>
      <c r="Y22" s="13"/>
      <c r="AC22" s="2"/>
      <c r="AD22" s="2"/>
      <c r="AE22" s="238"/>
      <c r="AF22" s="238"/>
      <c r="AG22" s="238"/>
      <c r="AH22" s="2"/>
    </row>
    <row r="23" spans="1:34" ht="12.75">
      <c r="A23" s="371"/>
      <c r="B23" s="373"/>
      <c r="C23" s="212" t="s">
        <v>87</v>
      </c>
      <c r="D23" s="213" t="s">
        <v>7</v>
      </c>
      <c r="E23" s="214" t="s">
        <v>88</v>
      </c>
      <c r="F23" s="213" t="s">
        <v>7</v>
      </c>
      <c r="G23" s="214" t="s">
        <v>3</v>
      </c>
      <c r="H23" s="284" t="s">
        <v>7</v>
      </c>
      <c r="I23" s="285" t="s">
        <v>87</v>
      </c>
      <c r="J23" s="213" t="s">
        <v>7</v>
      </c>
      <c r="K23" s="214" t="s">
        <v>88</v>
      </c>
      <c r="L23" s="213" t="s">
        <v>7</v>
      </c>
      <c r="M23" s="214" t="s">
        <v>3</v>
      </c>
      <c r="N23" s="284" t="s">
        <v>7</v>
      </c>
      <c r="O23" s="248" t="s">
        <v>69</v>
      </c>
      <c r="P23" s="217" t="s">
        <v>7</v>
      </c>
      <c r="R23" s="13"/>
      <c r="S23" s="13"/>
      <c r="T23" s="13"/>
      <c r="U23" s="13"/>
      <c r="V23" s="13"/>
      <c r="W23" s="13"/>
      <c r="X23" s="13"/>
      <c r="Y23" s="13"/>
      <c r="AC23" s="2"/>
      <c r="AD23" s="2"/>
      <c r="AE23" s="238"/>
      <c r="AF23" s="238"/>
      <c r="AG23" s="238"/>
      <c r="AH23" s="2"/>
    </row>
    <row r="24" spans="1:34" s="8" customFormat="1" ht="16.5" customHeight="1">
      <c r="A24" s="51">
        <f>+A17+1</f>
        <v>12</v>
      </c>
      <c r="B24" s="66" t="s">
        <v>100</v>
      </c>
      <c r="C24" s="229">
        <v>1254546</v>
      </c>
      <c r="D24" s="257">
        <f aca="true" t="shared" si="8" ref="D24:D34">C24/C$41</f>
        <v>0.20401629858889972</v>
      </c>
      <c r="E24" s="229">
        <v>78</v>
      </c>
      <c r="F24" s="257">
        <f>E24/E$41</f>
        <v>0.5531914893617021</v>
      </c>
      <c r="G24" s="258">
        <f aca="true" t="shared" si="9" ref="G24:G34">SUM(C24,E24)</f>
        <v>1254624</v>
      </c>
      <c r="H24" s="259">
        <f aca="true" t="shared" si="10" ref="H24:H34">G24/G$41</f>
        <v>0.20402430486951134</v>
      </c>
      <c r="I24" s="55">
        <f>VLOOKUP(B24,'[2]VentaTotal '!$B$7:$D$58,2,FALSE)</f>
        <v>5606.635117999997</v>
      </c>
      <c r="J24" s="257">
        <f aca="true" t="shared" si="11" ref="J24:J34">I24/I$41</f>
        <v>0.28206924792915444</v>
      </c>
      <c r="K24" s="53">
        <f>VLOOKUP(B24,'[2]VentaTotal '!$B$7:$D$58,3,FALSE)</f>
        <v>862.1975850000002</v>
      </c>
      <c r="L24" s="257">
        <f>K24/K$41</f>
        <v>0.41949920529199886</v>
      </c>
      <c r="M24" s="49">
        <f aca="true" t="shared" si="12" ref="M24:M34">SUM(I24,K24)</f>
        <v>6468.832702999997</v>
      </c>
      <c r="N24" s="260">
        <f aca="true" t="shared" si="13" ref="N24:N34">M24/M$41</f>
        <v>0.2949480875927614</v>
      </c>
      <c r="O24" s="261">
        <v>773511.535727206</v>
      </c>
      <c r="P24" s="260">
        <f>O24/O$41</f>
        <v>0.2993093027902354</v>
      </c>
      <c r="R24" s="256"/>
      <c r="S24" s="13"/>
      <c r="T24" s="13"/>
      <c r="V24" s="261"/>
      <c r="W24" s="261"/>
      <c r="X24" s="13"/>
      <c r="Y24" s="13"/>
      <c r="Z24"/>
      <c r="AC24" s="13"/>
      <c r="AD24" s="13"/>
      <c r="AE24" s="286"/>
      <c r="AF24" s="286"/>
      <c r="AG24" s="286"/>
      <c r="AH24" s="13"/>
    </row>
    <row r="25" spans="1:34" ht="16.5" customHeight="1">
      <c r="A25" s="51">
        <f>+A24+1</f>
        <v>13</v>
      </c>
      <c r="B25" s="66" t="s">
        <v>101</v>
      </c>
      <c r="C25" s="229">
        <v>959859</v>
      </c>
      <c r="D25" s="257">
        <f t="shared" si="8"/>
        <v>0.15609382226498086</v>
      </c>
      <c r="E25" s="229">
        <v>22</v>
      </c>
      <c r="F25" s="257">
        <f>E25/E$41</f>
        <v>0.15602836879432624</v>
      </c>
      <c r="G25" s="258">
        <f t="shared" si="9"/>
        <v>959881</v>
      </c>
      <c r="H25" s="259">
        <f t="shared" si="10"/>
        <v>0.15609382076419023</v>
      </c>
      <c r="I25" s="55">
        <f>VLOOKUP(B25,'[2]VentaTotal '!$B$7:$D$58,2,FALSE)</f>
        <v>6488.956509</v>
      </c>
      <c r="J25" s="257">
        <f t="shared" si="11"/>
        <v>0.32645874821822535</v>
      </c>
      <c r="K25" s="53">
        <f>VLOOKUP(B25,'[2]VentaTotal '!$B$7:$D$58,3,FALSE)</f>
        <v>416.001355</v>
      </c>
      <c r="L25" s="257">
        <f>K25/K$41</f>
        <v>0.20240399748149912</v>
      </c>
      <c r="M25" s="49">
        <f t="shared" si="12"/>
        <v>6904.957864</v>
      </c>
      <c r="N25" s="260">
        <f t="shared" si="13"/>
        <v>0.3148333262585226</v>
      </c>
      <c r="O25" s="261">
        <v>776618.4659653334</v>
      </c>
      <c r="P25" s="260">
        <f aca="true" t="shared" si="14" ref="P25:P34">O25/O$41</f>
        <v>0.3005115254856184</v>
      </c>
      <c r="Q25" s="8"/>
      <c r="R25" s="256"/>
      <c r="S25" s="13"/>
      <c r="T25" s="13"/>
      <c r="V25" s="261"/>
      <c r="W25" s="261"/>
      <c r="X25" s="13"/>
      <c r="Y25" s="13"/>
      <c r="AC25" s="2"/>
      <c r="AD25" s="2"/>
      <c r="AE25" s="238"/>
      <c r="AF25" s="238"/>
      <c r="AG25" s="238"/>
      <c r="AH25" s="2"/>
    </row>
    <row r="26" spans="1:34" ht="16.5" customHeight="1">
      <c r="A26" s="51">
        <f aca="true" t="shared" si="15" ref="A26:A34">+A25+1</f>
        <v>14</v>
      </c>
      <c r="B26" s="66" t="s">
        <v>102</v>
      </c>
      <c r="C26" s="229">
        <v>206588</v>
      </c>
      <c r="D26" s="257">
        <f t="shared" si="8"/>
        <v>0.033595674525193665</v>
      </c>
      <c r="E26" s="229">
        <v>14</v>
      </c>
      <c r="F26" s="257">
        <f>E26/E$41</f>
        <v>0.09929078014184398</v>
      </c>
      <c r="G26" s="258">
        <f t="shared" si="9"/>
        <v>206602</v>
      </c>
      <c r="H26" s="259">
        <f t="shared" si="10"/>
        <v>0.03359718085629701</v>
      </c>
      <c r="I26" s="55">
        <v>769.4087889999989</v>
      </c>
      <c r="J26" s="257">
        <f t="shared" si="11"/>
        <v>0.03870887865817261</v>
      </c>
      <c r="K26" s="53">
        <v>25.823044</v>
      </c>
      <c r="L26" s="257">
        <f>K26/K$41</f>
        <v>0.012564111318196647</v>
      </c>
      <c r="M26" s="49">
        <f t="shared" si="12"/>
        <v>795.2318329999989</v>
      </c>
      <c r="N26" s="260">
        <f t="shared" si="13"/>
        <v>0.0362587995555148</v>
      </c>
      <c r="O26" s="261">
        <v>100500.6037836913</v>
      </c>
      <c r="P26" s="260">
        <f t="shared" si="14"/>
        <v>0.038888580530624314</v>
      </c>
      <c r="Q26" s="8"/>
      <c r="R26" s="256"/>
      <c r="S26" s="13"/>
      <c r="T26" s="13"/>
      <c r="V26" s="261"/>
      <c r="W26" s="261"/>
      <c r="X26" s="13"/>
      <c r="Y26" s="13"/>
      <c r="AC26" s="2"/>
      <c r="AD26" s="2"/>
      <c r="AE26" s="2"/>
      <c r="AF26" s="2"/>
      <c r="AG26" s="2"/>
      <c r="AH26" s="2"/>
    </row>
    <row r="27" spans="1:25" ht="16.5" customHeight="1">
      <c r="A27" s="51">
        <f t="shared" si="15"/>
        <v>15</v>
      </c>
      <c r="B27" s="66" t="s">
        <v>109</v>
      </c>
      <c r="C27" s="229">
        <v>3105</v>
      </c>
      <c r="D27" s="257">
        <f t="shared" si="8"/>
        <v>0.0005049401194683445</v>
      </c>
      <c r="E27" s="229">
        <v>9</v>
      </c>
      <c r="F27" s="257">
        <f>E27/E$41</f>
        <v>0.06382978723404255</v>
      </c>
      <c r="G27" s="258">
        <f t="shared" si="9"/>
        <v>3114</v>
      </c>
      <c r="H27" s="259">
        <f t="shared" si="10"/>
        <v>0.0005063921026248967</v>
      </c>
      <c r="I27" s="55">
        <f>VLOOKUP(B27,'[2]VentaTotal '!$B$7:$D$58,2,FALSE)</f>
        <v>106.45816399999998</v>
      </c>
      <c r="J27" s="257">
        <f t="shared" si="11"/>
        <v>0.0053558995053900335</v>
      </c>
      <c r="K27" s="53">
        <f>VLOOKUP(B27,'[2]VentaTotal '!$B$7:$D$58,3,FALSE)</f>
        <v>450.87963499999995</v>
      </c>
      <c r="L27" s="257">
        <f>K27/K$41</f>
        <v>0.21937390205615853</v>
      </c>
      <c r="M27" s="49">
        <f t="shared" si="12"/>
        <v>557.3377989999999</v>
      </c>
      <c r="N27" s="259">
        <f t="shared" si="13"/>
        <v>0.025411960009720614</v>
      </c>
      <c r="O27" s="261">
        <v>33266.90823437623</v>
      </c>
      <c r="P27" s="259">
        <f t="shared" si="14"/>
        <v>0.012872587737501376</v>
      </c>
      <c r="Q27" s="8"/>
      <c r="R27" s="256"/>
      <c r="S27" s="13"/>
      <c r="T27" s="13"/>
      <c r="V27" s="261"/>
      <c r="W27" s="261"/>
      <c r="X27" s="13"/>
      <c r="Y27" s="13"/>
    </row>
    <row r="28" spans="1:25" ht="16.5" customHeight="1">
      <c r="A28" s="51">
        <f t="shared" si="15"/>
        <v>16</v>
      </c>
      <c r="B28" s="66" t="s">
        <v>103</v>
      </c>
      <c r="C28" s="229">
        <v>36003</v>
      </c>
      <c r="D28" s="257">
        <f t="shared" si="8"/>
        <v>0.0058548660615841555</v>
      </c>
      <c r="E28" s="229"/>
      <c r="F28" s="257"/>
      <c r="G28" s="258">
        <f t="shared" si="9"/>
        <v>36003</v>
      </c>
      <c r="H28" s="259">
        <f t="shared" si="10"/>
        <v>0.0058547318146448795</v>
      </c>
      <c r="I28" s="55">
        <f>VLOOKUP(B28,'[2]VentaTotal '!$B$7:$D$58,2,FALSE)</f>
        <v>78.63649499999998</v>
      </c>
      <c r="J28" s="257">
        <f t="shared" si="11"/>
        <v>0.0039561941409782895</v>
      </c>
      <c r="K28" s="53"/>
      <c r="L28" s="257"/>
      <c r="M28" s="49">
        <f t="shared" si="12"/>
        <v>78.63649499999998</v>
      </c>
      <c r="N28" s="260">
        <f t="shared" si="13"/>
        <v>0.0035854511749069348</v>
      </c>
      <c r="O28" s="261">
        <v>10734.114891297593</v>
      </c>
      <c r="P28" s="260">
        <f t="shared" si="14"/>
        <v>0.004153552074907426</v>
      </c>
      <c r="Q28" s="8"/>
      <c r="R28" s="256"/>
      <c r="S28" s="13"/>
      <c r="T28" s="13"/>
      <c r="V28" s="261"/>
      <c r="W28" s="261"/>
      <c r="X28" s="13"/>
      <c r="Y28" s="13"/>
    </row>
    <row r="29" spans="1:25" ht="16.5" customHeight="1">
      <c r="A29" s="51">
        <f t="shared" si="15"/>
        <v>17</v>
      </c>
      <c r="B29" s="52" t="s">
        <v>104</v>
      </c>
      <c r="C29" s="229">
        <v>15701</v>
      </c>
      <c r="D29" s="257">
        <f t="shared" si="8"/>
        <v>0.0025533220018590904</v>
      </c>
      <c r="E29" s="229"/>
      <c r="F29" s="257"/>
      <c r="G29" s="258">
        <f t="shared" si="9"/>
        <v>15701</v>
      </c>
      <c r="H29" s="259">
        <f t="shared" si="10"/>
        <v>0.0025532634564269436</v>
      </c>
      <c r="I29" s="55">
        <f>VLOOKUP(B29,'[2]VentaTotal '!$B$7:$D$58,2,FALSE)</f>
        <v>17.039735000000007</v>
      </c>
      <c r="J29" s="257">
        <f t="shared" si="11"/>
        <v>0.000857267351130321</v>
      </c>
      <c r="K29" s="53"/>
      <c r="L29" s="257"/>
      <c r="M29" s="49">
        <f t="shared" si="12"/>
        <v>17.039735000000007</v>
      </c>
      <c r="N29" s="260">
        <f t="shared" si="13"/>
        <v>0.000776931091293589</v>
      </c>
      <c r="O29" s="261">
        <v>4460.86909398068</v>
      </c>
      <c r="P29" s="260">
        <f t="shared" si="14"/>
        <v>0.001726127609852148</v>
      </c>
      <c r="Q29" s="8"/>
      <c r="R29" s="256"/>
      <c r="S29" s="13"/>
      <c r="T29" s="13"/>
      <c r="V29" s="261"/>
      <c r="W29" s="261"/>
      <c r="X29" s="13"/>
      <c r="Y29" s="13"/>
    </row>
    <row r="30" spans="1:25" ht="16.5" customHeight="1">
      <c r="A30" s="51">
        <f t="shared" si="15"/>
        <v>18</v>
      </c>
      <c r="B30" s="66" t="s">
        <v>107</v>
      </c>
      <c r="C30" s="229">
        <v>6155</v>
      </c>
      <c r="D30" s="257">
        <f t="shared" si="8"/>
        <v>0.0010009360500250113</v>
      </c>
      <c r="E30" s="229"/>
      <c r="F30" s="257"/>
      <c r="G30" s="258">
        <f t="shared" si="9"/>
        <v>6155</v>
      </c>
      <c r="H30" s="259">
        <f t="shared" si="10"/>
        <v>0.0010009130994400252</v>
      </c>
      <c r="I30" s="55">
        <f>VLOOKUP(B30,'[2]VentaTotal '!$B$7:$D$58,2,FALSE)</f>
        <v>7.5872209999999995</v>
      </c>
      <c r="J30" s="257">
        <f t="shared" si="11"/>
        <v>0.0003817123241124549</v>
      </c>
      <c r="K30" s="53"/>
      <c r="L30" s="257"/>
      <c r="M30" s="49">
        <f t="shared" si="12"/>
        <v>7.5872209999999995</v>
      </c>
      <c r="N30" s="259">
        <f t="shared" si="13"/>
        <v>0.000345941289076129</v>
      </c>
      <c r="O30" s="261">
        <v>1672.6797820847435</v>
      </c>
      <c r="P30" s="260">
        <f t="shared" si="14"/>
        <v>0.0006472413095900757</v>
      </c>
      <c r="Q30" s="8"/>
      <c r="R30" s="256"/>
      <c r="S30" s="13"/>
      <c r="T30" s="13"/>
      <c r="V30" s="261"/>
      <c r="W30" s="261"/>
      <c r="X30" s="13"/>
      <c r="Y30" s="13"/>
    </row>
    <row r="31" spans="1:25" ht="16.5" customHeight="1">
      <c r="A31" s="51">
        <f t="shared" si="15"/>
        <v>19</v>
      </c>
      <c r="B31" s="66" t="s">
        <v>110</v>
      </c>
      <c r="C31" s="229">
        <v>1744</v>
      </c>
      <c r="D31" s="257">
        <f t="shared" si="8"/>
        <v>0.00028361209930846784</v>
      </c>
      <c r="E31" s="229"/>
      <c r="F31" s="257"/>
      <c r="G31" s="258">
        <f t="shared" si="9"/>
        <v>1744</v>
      </c>
      <c r="H31" s="259">
        <f t="shared" si="10"/>
        <v>0.00028360559633199093</v>
      </c>
      <c r="I31" s="55">
        <f>VLOOKUP(B31,'[2]VentaTotal '!$B$7:$D$58,2,FALSE)</f>
        <v>2.4968430000000006</v>
      </c>
      <c r="J31" s="257">
        <f t="shared" si="11"/>
        <v>0.00012561591977799442</v>
      </c>
      <c r="K31" s="53"/>
      <c r="L31" s="257"/>
      <c r="M31" s="49">
        <f t="shared" si="12"/>
        <v>2.4968430000000006</v>
      </c>
      <c r="N31" s="259">
        <f t="shared" si="13"/>
        <v>0.00011384419750534608</v>
      </c>
      <c r="O31" s="261">
        <v>457.1935653136085</v>
      </c>
      <c r="P31" s="260">
        <f t="shared" si="14"/>
        <v>0.00017691046733459215</v>
      </c>
      <c r="Q31" s="8"/>
      <c r="R31" s="256"/>
      <c r="S31" s="13"/>
      <c r="T31" s="13"/>
      <c r="U31" s="261"/>
      <c r="V31" s="261"/>
      <c r="W31" s="13"/>
      <c r="X31" s="13"/>
      <c r="Y31" s="13"/>
    </row>
    <row r="32" spans="1:25" ht="16.5" customHeight="1">
      <c r="A32" s="51">
        <f t="shared" si="15"/>
        <v>20</v>
      </c>
      <c r="B32" s="66" t="s">
        <v>112</v>
      </c>
      <c r="C32" s="229">
        <v>1197</v>
      </c>
      <c r="D32" s="257">
        <f t="shared" si="8"/>
        <v>0.00019465807504141973</v>
      </c>
      <c r="E32" s="229"/>
      <c r="F32" s="257"/>
      <c r="G32" s="258">
        <f t="shared" si="9"/>
        <v>1197</v>
      </c>
      <c r="H32" s="259">
        <f t="shared" si="10"/>
        <v>0.00019465361170263368</v>
      </c>
      <c r="I32" s="55">
        <v>0</v>
      </c>
      <c r="J32" s="257">
        <f t="shared" si="11"/>
        <v>0</v>
      </c>
      <c r="K32" s="53"/>
      <c r="L32" s="257"/>
      <c r="M32" s="49">
        <f t="shared" si="12"/>
        <v>0</v>
      </c>
      <c r="N32" s="259">
        <f t="shared" si="13"/>
        <v>0</v>
      </c>
      <c r="O32" s="261">
        <v>179.88630473610448</v>
      </c>
      <c r="P32" s="260">
        <f t="shared" si="14"/>
        <v>6.960677632487637E-05</v>
      </c>
      <c r="Q32" s="8"/>
      <c r="R32" s="256"/>
      <c r="S32" s="13"/>
      <c r="T32" s="13"/>
      <c r="U32" s="261"/>
      <c r="V32" s="261"/>
      <c r="W32" s="13"/>
      <c r="X32" s="13"/>
      <c r="Y32" s="13"/>
    </row>
    <row r="33" spans="1:25" ht="16.5" customHeight="1">
      <c r="A33" s="51">
        <f t="shared" si="15"/>
        <v>21</v>
      </c>
      <c r="B33" s="66" t="s">
        <v>105</v>
      </c>
      <c r="C33" s="229">
        <v>7702</v>
      </c>
      <c r="D33" s="257">
        <f t="shared" si="8"/>
        <v>0.0012525116908680156</v>
      </c>
      <c r="E33" s="229"/>
      <c r="F33" s="257"/>
      <c r="G33" s="258">
        <f t="shared" si="9"/>
        <v>7702</v>
      </c>
      <c r="H33" s="259">
        <f t="shared" si="10"/>
        <v>0.0012524829718744232</v>
      </c>
      <c r="I33" s="55">
        <f>VLOOKUP(B33,'[2]VentaTotal '!$B$7:$D$58,2,FALSE)</f>
        <v>10.737246000000003</v>
      </c>
      <c r="J33" s="257">
        <f t="shared" si="11"/>
        <v>0.0005401897645036517</v>
      </c>
      <c r="K33" s="53"/>
      <c r="L33" s="257"/>
      <c r="M33" s="49">
        <f t="shared" si="12"/>
        <v>10.737246000000003</v>
      </c>
      <c r="N33" s="259">
        <f t="shared" si="13"/>
        <v>0.0004895674875382582</v>
      </c>
      <c r="O33" s="338">
        <v>1604.5708129698887</v>
      </c>
      <c r="P33" s="260">
        <f t="shared" si="14"/>
        <v>0.000620886630806438</v>
      </c>
      <c r="Q33" s="8"/>
      <c r="R33" s="256"/>
      <c r="S33" s="13"/>
      <c r="T33" s="13"/>
      <c r="U33" s="261"/>
      <c r="V33" s="261"/>
      <c r="W33" s="13"/>
      <c r="X33" s="13"/>
      <c r="Y33" s="13"/>
    </row>
    <row r="34" spans="1:25" ht="16.5" customHeight="1" thickBot="1">
      <c r="A34" s="51">
        <f t="shared" si="15"/>
        <v>22</v>
      </c>
      <c r="B34" s="57" t="s">
        <v>106</v>
      </c>
      <c r="C34" s="264">
        <v>8426</v>
      </c>
      <c r="D34" s="265">
        <f t="shared" si="8"/>
        <v>0.001370249741269008</v>
      </c>
      <c r="E34" s="264"/>
      <c r="F34" s="265"/>
      <c r="G34" s="287">
        <f t="shared" si="9"/>
        <v>8426</v>
      </c>
      <c r="H34" s="267">
        <f t="shared" si="10"/>
        <v>0.0013702183226452726</v>
      </c>
      <c r="I34" s="288">
        <f>VLOOKUP(B34,'[2]VentaTotal '!$B$7:$D$58,2,FALSE)</f>
        <v>10.490891000000001</v>
      </c>
      <c r="J34" s="257">
        <f t="shared" si="11"/>
        <v>0.0005277956692734319</v>
      </c>
      <c r="K34" s="289"/>
      <c r="L34" s="265"/>
      <c r="M34" s="290">
        <f t="shared" si="12"/>
        <v>10.490891000000001</v>
      </c>
      <c r="N34" s="267">
        <f t="shared" si="13"/>
        <v>0.0004783348680758292</v>
      </c>
      <c r="O34" s="339">
        <v>1851.6642259619337</v>
      </c>
      <c r="P34" s="271">
        <f t="shared" si="14"/>
        <v>0.0007164991120051556</v>
      </c>
      <c r="Q34" s="8"/>
      <c r="R34" s="256"/>
      <c r="S34" s="13"/>
      <c r="T34" s="13"/>
      <c r="U34" s="261"/>
      <c r="V34" s="261"/>
      <c r="W34" s="13"/>
      <c r="X34" s="13"/>
      <c r="Y34" s="13"/>
    </row>
    <row r="35" spans="1:25" ht="16.5" customHeight="1" thickBot="1" thickTop="1">
      <c r="A35" s="231"/>
      <c r="B35" s="291" t="s">
        <v>3</v>
      </c>
      <c r="C35" s="292">
        <f>SUM(C24:C34)</f>
        <v>2501026</v>
      </c>
      <c r="D35" s="273"/>
      <c r="E35" s="272">
        <f>SUM(E24:E33)</f>
        <v>123</v>
      </c>
      <c r="F35" s="273"/>
      <c r="G35" s="293">
        <f>SUM(G24:G34)</f>
        <v>2501149</v>
      </c>
      <c r="H35" s="275">
        <f>SUM(H24:H34)</f>
        <v>0.4067315674656896</v>
      </c>
      <c r="I35" s="64">
        <f>SUM(I24:I34)</f>
        <v>13098.447010999998</v>
      </c>
      <c r="J35" s="294"/>
      <c r="K35" s="295">
        <f>SUM(K24:K34)</f>
        <v>1754.9016190000002</v>
      </c>
      <c r="L35" s="273"/>
      <c r="M35" s="81">
        <f>SUM(M24:M34)</f>
        <v>14853.348629999997</v>
      </c>
      <c r="N35" s="275">
        <f>SUM(N24:N34)</f>
        <v>0.6772422435249156</v>
      </c>
      <c r="O35" s="81">
        <f>SUM(O24:O34)</f>
        <v>1704858.4923869518</v>
      </c>
      <c r="P35" s="276">
        <f>SUM(P24:P34)</f>
        <v>0.6596928205247998</v>
      </c>
      <c r="R35" s="256">
        <f>+O35/1000</f>
        <v>1704.8584923869519</v>
      </c>
      <c r="S35" s="13"/>
      <c r="T35" s="13"/>
      <c r="U35" s="261"/>
      <c r="V35" s="261"/>
      <c r="W35" s="13"/>
      <c r="X35" s="93"/>
      <c r="Y35" s="13"/>
    </row>
    <row r="36" spans="1:25" ht="12.75">
      <c r="A36" s="296" t="s">
        <v>113</v>
      </c>
      <c r="B36" s="13"/>
      <c r="C36" s="13"/>
      <c r="D36" s="278"/>
      <c r="E36" s="13"/>
      <c r="F36" s="278"/>
      <c r="G36" s="13"/>
      <c r="H36" s="278"/>
      <c r="I36" s="13"/>
      <c r="J36" s="278"/>
      <c r="K36" s="13"/>
      <c r="L36" s="278"/>
      <c r="M36" s="13"/>
      <c r="N36" s="278"/>
      <c r="O36" s="8"/>
      <c r="P36" s="8"/>
      <c r="R36" s="93"/>
      <c r="S36" s="13"/>
      <c r="T36" s="13"/>
      <c r="U36" s="93"/>
      <c r="V36" s="93"/>
      <c r="W36" s="13"/>
      <c r="X36" s="93"/>
      <c r="Y36" s="13"/>
    </row>
    <row r="37" spans="1:25" ht="12.75">
      <c r="A37" s="130"/>
      <c r="B37" s="2"/>
      <c r="C37" s="2"/>
      <c r="D37" s="281"/>
      <c r="E37" s="2"/>
      <c r="F37" s="281"/>
      <c r="G37" s="2"/>
      <c r="H37" s="281"/>
      <c r="I37" s="2"/>
      <c r="J37" s="281"/>
      <c r="K37" s="2"/>
      <c r="L37" s="281"/>
      <c r="M37" s="2"/>
      <c r="N37" s="281"/>
      <c r="R37" s="13"/>
      <c r="S37" s="13"/>
      <c r="T37" s="13"/>
      <c r="U37" s="13"/>
      <c r="V37" s="13"/>
      <c r="W37" s="13"/>
      <c r="X37" s="93"/>
      <c r="Y37" s="13"/>
    </row>
    <row r="38" spans="1:25" ht="13.5" thickBot="1">
      <c r="A38" s="11" t="s">
        <v>138</v>
      </c>
      <c r="B38" s="2"/>
      <c r="C38" s="2"/>
      <c r="D38" s="281"/>
      <c r="E38" s="2"/>
      <c r="F38" s="281"/>
      <c r="G38" s="2"/>
      <c r="H38" s="281"/>
      <c r="I38" s="2"/>
      <c r="J38" s="281"/>
      <c r="K38" s="2"/>
      <c r="L38" s="281"/>
      <c r="M38" s="2"/>
      <c r="N38" s="281"/>
      <c r="R38" s="13"/>
      <c r="S38" s="13"/>
      <c r="T38" s="13"/>
      <c r="U38" s="13"/>
      <c r="V38" s="13"/>
      <c r="W38" s="13"/>
      <c r="X38" s="13"/>
      <c r="Y38" s="13"/>
    </row>
    <row r="39" spans="1:25" ht="12.75">
      <c r="A39" s="208"/>
      <c r="B39" s="376" t="s">
        <v>16</v>
      </c>
      <c r="C39" s="374" t="s">
        <v>139</v>
      </c>
      <c r="D39" s="375"/>
      <c r="E39" s="375"/>
      <c r="F39" s="375"/>
      <c r="G39" s="375"/>
      <c r="H39" s="375"/>
      <c r="I39" s="363" t="s">
        <v>140</v>
      </c>
      <c r="J39" s="375"/>
      <c r="K39" s="375"/>
      <c r="L39" s="375"/>
      <c r="M39" s="375"/>
      <c r="N39" s="364"/>
      <c r="O39" s="375" t="s">
        <v>40</v>
      </c>
      <c r="P39" s="364"/>
      <c r="R39" s="13"/>
      <c r="S39" s="13"/>
      <c r="T39" s="13"/>
      <c r="U39" s="13"/>
      <c r="V39" s="13"/>
      <c r="W39" s="13"/>
      <c r="X39" s="13"/>
      <c r="Y39" s="13"/>
    </row>
    <row r="40" spans="1:25" ht="12.75">
      <c r="A40" s="210"/>
      <c r="B40" s="377"/>
      <c r="C40" s="212" t="s">
        <v>87</v>
      </c>
      <c r="D40" s="213" t="s">
        <v>7</v>
      </c>
      <c r="E40" s="214" t="s">
        <v>88</v>
      </c>
      <c r="F40" s="213" t="s">
        <v>7</v>
      </c>
      <c r="G40" s="214" t="s">
        <v>3</v>
      </c>
      <c r="H40" s="284" t="s">
        <v>7</v>
      </c>
      <c r="I40" s="285" t="s">
        <v>87</v>
      </c>
      <c r="J40" s="213" t="s">
        <v>7</v>
      </c>
      <c r="K40" s="214" t="s">
        <v>88</v>
      </c>
      <c r="L40" s="213" t="s">
        <v>7</v>
      </c>
      <c r="M40" s="214" t="s">
        <v>3</v>
      </c>
      <c r="N40" s="284" t="s">
        <v>7</v>
      </c>
      <c r="O40" s="248" t="s">
        <v>69</v>
      </c>
      <c r="P40" s="217" t="s">
        <v>7</v>
      </c>
      <c r="R40" s="13"/>
      <c r="S40" s="13"/>
      <c r="T40" s="13"/>
      <c r="U40" s="13"/>
      <c r="V40" s="13"/>
      <c r="W40" s="13"/>
      <c r="X40" s="13"/>
      <c r="Y40" s="13"/>
    </row>
    <row r="41" spans="1:16" ht="27.75" customHeight="1">
      <c r="A41" s="368" t="s">
        <v>114</v>
      </c>
      <c r="B41" s="369"/>
      <c r="C41" s="297">
        <f>SUM(C18,C35)</f>
        <v>6149244</v>
      </c>
      <c r="D41" s="298">
        <f>C41/C$41</f>
        <v>1</v>
      </c>
      <c r="E41" s="297">
        <f>SUM(E18,E35)</f>
        <v>141</v>
      </c>
      <c r="F41" s="298">
        <f>E41/E$41</f>
        <v>1</v>
      </c>
      <c r="G41" s="297">
        <f>SUM(G18,G35)</f>
        <v>6149385</v>
      </c>
      <c r="H41" s="298">
        <f>G41/G$41</f>
        <v>1</v>
      </c>
      <c r="I41" s="299">
        <f>SUM(I18,I35)</f>
        <v>19876.803866999995</v>
      </c>
      <c r="J41" s="298">
        <f>I41/I$41</f>
        <v>1</v>
      </c>
      <c r="K41" s="299">
        <f>SUM(K18,K35)</f>
        <v>2055.30207</v>
      </c>
      <c r="L41" s="298">
        <f>K41/K$41</f>
        <v>1</v>
      </c>
      <c r="M41" s="299">
        <f>SUM(M18,M35)</f>
        <v>21932.105936999993</v>
      </c>
      <c r="N41" s="298">
        <f>M41/M$41</f>
        <v>1</v>
      </c>
      <c r="O41" s="299">
        <f>SUM(O18,O35)</f>
        <v>2584321.7317882874</v>
      </c>
      <c r="P41" s="300">
        <f>O41/O$41</f>
        <v>1</v>
      </c>
    </row>
    <row r="42" spans="1:14" ht="12.75">
      <c r="A42" s="2"/>
      <c r="B42" s="18"/>
      <c r="C42" s="2"/>
      <c r="D42" s="2"/>
      <c r="E42" s="238"/>
      <c r="F42" s="2"/>
      <c r="G42" s="2"/>
      <c r="H42" s="2"/>
      <c r="I42" s="2"/>
      <c r="J42" s="2"/>
      <c r="K42" s="2"/>
      <c r="L42" s="2"/>
      <c r="M42" s="2"/>
      <c r="N42" s="2"/>
    </row>
    <row r="43" spans="2:3" ht="12.75">
      <c r="B43" s="301" t="s">
        <v>115</v>
      </c>
      <c r="C43" s="302"/>
    </row>
    <row r="44" spans="20:30" ht="18">
      <c r="T44" s="303" t="s">
        <v>152</v>
      </c>
      <c r="U44" s="304"/>
      <c r="V44" s="304"/>
      <c r="W44" s="304"/>
      <c r="X44" s="304"/>
      <c r="Y44" s="304"/>
      <c r="Z44" s="304"/>
      <c r="AA44" s="304"/>
      <c r="AC44" s="8"/>
      <c r="AD44" s="8"/>
    </row>
    <row r="45" spans="19:30" ht="12.75">
      <c r="S45" s="305"/>
      <c r="T45" s="306"/>
      <c r="U45" s="306"/>
      <c r="V45" s="306"/>
      <c r="W45" s="306"/>
      <c r="X45" s="306"/>
      <c r="Y45" s="306"/>
      <c r="Z45" s="306"/>
      <c r="AA45" s="306"/>
      <c r="AC45" s="8"/>
      <c r="AD45" s="8"/>
    </row>
    <row r="46" spans="19:30" ht="12.75">
      <c r="S46" s="305"/>
      <c r="T46" s="306"/>
      <c r="U46" s="306" t="s">
        <v>116</v>
      </c>
      <c r="V46" s="306"/>
      <c r="W46" s="306"/>
      <c r="X46" s="306" t="s">
        <v>117</v>
      </c>
      <c r="Y46" s="306" t="s">
        <v>118</v>
      </c>
      <c r="Z46" s="306"/>
      <c r="AA46" s="306"/>
      <c r="AC46" s="8"/>
      <c r="AD46" s="8"/>
    </row>
    <row r="47" spans="19:30" ht="12.75">
      <c r="S47" s="305"/>
      <c r="T47" s="306"/>
      <c r="U47" s="306"/>
      <c r="V47" s="306"/>
      <c r="W47" s="306"/>
      <c r="X47" s="306"/>
      <c r="Y47" s="306"/>
      <c r="Z47" s="306"/>
      <c r="AA47" s="306"/>
      <c r="AC47" s="8"/>
      <c r="AD47" s="8"/>
    </row>
    <row r="48" spans="19:33" ht="12.75">
      <c r="S48" s="305"/>
      <c r="T48" s="306" t="s">
        <v>10</v>
      </c>
      <c r="U48" s="307">
        <f>G18</f>
        <v>3648236</v>
      </c>
      <c r="V48" s="308">
        <f>U48/U50</f>
        <v>0.5932684325343104</v>
      </c>
      <c r="W48" s="306" t="s">
        <v>10</v>
      </c>
      <c r="X48" s="307">
        <f>C18</f>
        <v>3648218</v>
      </c>
      <c r="Y48" s="307">
        <f>E18</f>
        <v>18</v>
      </c>
      <c r="Z48" s="308">
        <f>X48/X50</f>
        <v>0.5932791087815023</v>
      </c>
      <c r="AA48" s="308">
        <f>Y48/Y50</f>
        <v>0.1276595744680851</v>
      </c>
      <c r="AC48" s="8"/>
      <c r="AD48" s="8"/>
      <c r="AE48" s="309"/>
      <c r="AF48" s="309"/>
      <c r="AG48" s="309"/>
    </row>
    <row r="49" spans="19:33" ht="12.75">
      <c r="S49" s="305"/>
      <c r="T49" s="306" t="s">
        <v>17</v>
      </c>
      <c r="U49" s="307">
        <f>G35</f>
        <v>2501149</v>
      </c>
      <c r="V49" s="308">
        <f>U49/U50</f>
        <v>0.40673156746568967</v>
      </c>
      <c r="W49" s="306" t="s">
        <v>17</v>
      </c>
      <c r="X49" s="307">
        <f>C35</f>
        <v>2501026</v>
      </c>
      <c r="Y49" s="307">
        <f>E35</f>
        <v>123</v>
      </c>
      <c r="Z49" s="308">
        <f>X49/X50</f>
        <v>0.40672089121849775</v>
      </c>
      <c r="AA49" s="308">
        <f>Y49/Y50</f>
        <v>0.8723404255319149</v>
      </c>
      <c r="AC49" s="8"/>
      <c r="AD49" s="8"/>
      <c r="AE49" s="309"/>
      <c r="AF49" s="309"/>
      <c r="AG49" s="309"/>
    </row>
    <row r="50" spans="19:30" ht="12.75">
      <c r="S50" s="305"/>
      <c r="T50" s="306"/>
      <c r="U50" s="307">
        <f>SUM(U48:U49)</f>
        <v>6149385</v>
      </c>
      <c r="V50" s="306"/>
      <c r="W50" s="306"/>
      <c r="X50" s="307">
        <f>SUM(X48:X49)</f>
        <v>6149244</v>
      </c>
      <c r="Y50" s="307">
        <f>SUM(Y48:Y49)</f>
        <v>141</v>
      </c>
      <c r="Z50" s="306"/>
      <c r="AA50" s="306"/>
      <c r="AC50" s="8"/>
      <c r="AD50" s="8"/>
    </row>
    <row r="51" spans="19:30" ht="12.75">
      <c r="S51" s="305"/>
      <c r="T51" s="306"/>
      <c r="U51" s="306"/>
      <c r="V51" s="306"/>
      <c r="W51" s="306"/>
      <c r="X51" s="307"/>
      <c r="Y51" s="307"/>
      <c r="Z51" s="306"/>
      <c r="AA51" s="306"/>
      <c r="AC51" s="8"/>
      <c r="AD51" s="8"/>
    </row>
    <row r="52" spans="19:30" ht="12.75">
      <c r="S52" s="305"/>
      <c r="T52" s="306"/>
      <c r="U52" s="306"/>
      <c r="V52" s="306"/>
      <c r="W52" s="306"/>
      <c r="X52" s="307"/>
      <c r="Y52" s="307"/>
      <c r="Z52" s="306"/>
      <c r="AA52" s="306"/>
      <c r="AC52" s="8"/>
      <c r="AD52" s="8"/>
    </row>
    <row r="53" spans="19:30" ht="12.75">
      <c r="S53" s="305"/>
      <c r="T53" s="306"/>
      <c r="U53" s="306" t="s">
        <v>119</v>
      </c>
      <c r="V53" s="306"/>
      <c r="W53" s="306"/>
      <c r="X53" s="307" t="s">
        <v>117</v>
      </c>
      <c r="Y53" s="307" t="s">
        <v>118</v>
      </c>
      <c r="Z53" s="306"/>
      <c r="AA53" s="306"/>
      <c r="AC53" s="8"/>
      <c r="AD53" s="8"/>
    </row>
    <row r="54" spans="19:27" ht="12.75">
      <c r="S54" s="305"/>
      <c r="T54" s="306" t="s">
        <v>10</v>
      </c>
      <c r="U54" s="307">
        <f>M18</f>
        <v>7078.757306999997</v>
      </c>
      <c r="V54" s="308">
        <f>U54/U57</f>
        <v>0.3227577564750844</v>
      </c>
      <c r="W54" s="306" t="s">
        <v>10</v>
      </c>
      <c r="X54" s="307">
        <f>I18</f>
        <v>6778.356855999997</v>
      </c>
      <c r="Y54" s="307">
        <f>K18</f>
        <v>300.40045100000003</v>
      </c>
      <c r="Z54" s="308">
        <f>X54/X57</f>
        <v>0.34101845051928126</v>
      </c>
      <c r="AA54" s="308">
        <f>Y54/Y57</f>
        <v>0.14615878385214687</v>
      </c>
    </row>
    <row r="55" spans="19:27" ht="12.75">
      <c r="S55" s="305"/>
      <c r="T55" s="306" t="s">
        <v>17</v>
      </c>
      <c r="U55" s="307">
        <f>M35</f>
        <v>14853.348629999997</v>
      </c>
      <c r="V55" s="308">
        <f>U55/U57</f>
        <v>0.6772422435249156</v>
      </c>
      <c r="W55" s="306" t="s">
        <v>17</v>
      </c>
      <c r="X55" s="307">
        <f>I35</f>
        <v>13098.447010999998</v>
      </c>
      <c r="Y55" s="307">
        <f>K35</f>
        <v>1754.9016190000002</v>
      </c>
      <c r="Z55" s="308">
        <f>X55/X57</f>
        <v>0.6589815494807187</v>
      </c>
      <c r="AA55" s="308">
        <f>Y55/Y57</f>
        <v>0.8538412161478531</v>
      </c>
    </row>
    <row r="56" spans="19:27" ht="12.75">
      <c r="S56" s="305"/>
      <c r="T56" s="306"/>
      <c r="U56" s="307"/>
      <c r="V56" s="308"/>
      <c r="W56" s="306"/>
      <c r="X56" s="307"/>
      <c r="Y56" s="307"/>
      <c r="Z56" s="308"/>
      <c r="AA56" s="308"/>
    </row>
    <row r="57" spans="19:27" ht="12.75">
      <c r="S57" s="305"/>
      <c r="T57" s="306"/>
      <c r="U57" s="307">
        <f>SUM(U54:U55)</f>
        <v>21932.105936999993</v>
      </c>
      <c r="V57" s="306"/>
      <c r="W57" s="306"/>
      <c r="X57" s="307">
        <f>SUM(X54:X55)</f>
        <v>19876.803866999995</v>
      </c>
      <c r="Y57" s="307">
        <f>SUM(Y54:Y55)</f>
        <v>2055.30207</v>
      </c>
      <c r="Z57" s="306"/>
      <c r="AA57" s="306"/>
    </row>
    <row r="58" spans="19:27" ht="12.75">
      <c r="S58" s="305"/>
      <c r="T58" s="306"/>
      <c r="U58" s="306"/>
      <c r="V58" s="306"/>
      <c r="W58" s="306"/>
      <c r="X58" s="306"/>
      <c r="Y58" s="306"/>
      <c r="Z58" s="306"/>
      <c r="AA58" s="306"/>
    </row>
    <row r="59" spans="19:27" ht="12.75">
      <c r="S59" s="305"/>
      <c r="T59" s="305"/>
      <c r="U59" s="305"/>
      <c r="V59" s="305"/>
      <c r="W59" s="305"/>
      <c r="X59" s="305"/>
      <c r="Y59" s="305"/>
      <c r="Z59" s="305"/>
      <c r="AA59" s="305"/>
    </row>
    <row r="60" spans="19:27" ht="12.75">
      <c r="S60" s="305"/>
      <c r="T60" s="305"/>
      <c r="U60" s="305"/>
      <c r="V60" s="305"/>
      <c r="W60" s="305"/>
      <c r="X60" s="305"/>
      <c r="Y60" s="305"/>
      <c r="Z60" s="305"/>
      <c r="AA60" s="305"/>
    </row>
    <row r="61" spans="12:27" ht="12.75">
      <c r="L61" s="3"/>
      <c r="S61" s="305"/>
      <c r="T61" s="305"/>
      <c r="U61" s="305"/>
      <c r="V61" s="305"/>
      <c r="W61" s="305"/>
      <c r="X61" s="305"/>
      <c r="Y61" s="305"/>
      <c r="Z61" s="305"/>
      <c r="AA61" s="305"/>
    </row>
    <row r="62" spans="19:27" ht="12.75">
      <c r="S62" s="305"/>
      <c r="T62" s="305"/>
      <c r="U62" s="305"/>
      <c r="V62" s="305"/>
      <c r="W62" s="305"/>
      <c r="X62" s="305"/>
      <c r="Y62" s="305"/>
      <c r="Z62" s="305"/>
      <c r="AA62" s="305"/>
    </row>
    <row r="63" spans="19:27" ht="12.75">
      <c r="S63" s="305"/>
      <c r="T63" s="305"/>
      <c r="U63" s="305"/>
      <c r="V63" s="305"/>
      <c r="W63" s="305"/>
      <c r="X63" s="305"/>
      <c r="Y63" s="305"/>
      <c r="Z63" s="305"/>
      <c r="AA63" s="305"/>
    </row>
    <row r="64" spans="19:27" ht="12.75">
      <c r="S64" s="305"/>
      <c r="T64" s="305"/>
      <c r="U64" s="305"/>
      <c r="V64" s="305"/>
      <c r="W64" s="305"/>
      <c r="X64" s="305"/>
      <c r="Y64" s="305"/>
      <c r="Z64" s="305"/>
      <c r="AA64" s="305"/>
    </row>
    <row r="66" spans="2:3" ht="12.75">
      <c r="B66" s="9"/>
      <c r="C66" s="1"/>
    </row>
    <row r="67" spans="2:3" ht="12.75">
      <c r="B67" s="9"/>
      <c r="C67" s="1"/>
    </row>
    <row r="68" ht="12.75">
      <c r="C68" s="1"/>
    </row>
    <row r="69" ht="12.75">
      <c r="B69" s="302"/>
    </row>
  </sheetData>
  <sheetProtection/>
  <mergeCells count="16">
    <mergeCell ref="A1:P1"/>
    <mergeCell ref="A5:A6"/>
    <mergeCell ref="B5:B6"/>
    <mergeCell ref="C5:H5"/>
    <mergeCell ref="I5:N5"/>
    <mergeCell ref="O5:P5"/>
    <mergeCell ref="A41:B41"/>
    <mergeCell ref="A22:A23"/>
    <mergeCell ref="B22:B23"/>
    <mergeCell ref="C22:H22"/>
    <mergeCell ref="I22:N22"/>
    <mergeCell ref="O22:P22"/>
    <mergeCell ref="B39:B40"/>
    <mergeCell ref="C39:H39"/>
    <mergeCell ref="I39:N39"/>
    <mergeCell ref="O39:P39"/>
  </mergeCells>
  <printOptions horizontalCentered="1" verticalCentered="1"/>
  <pageMargins left="0.7874015748031497" right="0.7874015748031497" top="0.78125" bottom="0.5905511811023623" header="0.17" footer="0.3937007874015748"/>
  <pageSetup fitToHeight="1" fitToWidth="1" horizontalDpi="600" verticalDpi="600" orientation="landscape" paperSize="8" scale="76" r:id="rId2"/>
  <ignoredErrors>
    <ignoredError sqref="M2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ENERGIA Y MINAS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M.E.M.</dc:creator>
  <cp:keywords/>
  <dc:description/>
  <cp:lastModifiedBy>Sandoval Ysela</cp:lastModifiedBy>
  <cp:lastPrinted>2014-09-12T18:55:25Z</cp:lastPrinted>
  <dcterms:created xsi:type="dcterms:W3CDTF">1999-03-16T15:51:45Z</dcterms:created>
  <dcterms:modified xsi:type="dcterms:W3CDTF">2014-09-12T18:57:07Z</dcterms:modified>
  <cp:category/>
  <cp:version/>
  <cp:contentType/>
  <cp:contentStatus/>
</cp:coreProperties>
</file>